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autoCompressPictures="0"/>
  <bookViews>
    <workbookView xWindow="8145" yWindow="3465" windowWidth="15480" windowHeight="8460" tabRatio="500"/>
  </bookViews>
  <sheets>
    <sheet name="Resus drugs" sheetId="2" r:id="rId1"/>
  </sheets>
  <calcPr calcId="114210" concurrentCalc="0"/>
</workbook>
</file>

<file path=xl/calcChain.xml><?xml version="1.0" encoding="utf-8"?>
<calcChain xmlns="http://schemas.openxmlformats.org/spreadsheetml/2006/main">
  <c r="L17" i="2"/>
  <c r="I17"/>
  <c r="I9"/>
  <c r="L16"/>
  <c r="I11"/>
  <c r="L22"/>
  <c r="I22"/>
  <c r="L21"/>
  <c r="I21"/>
  <c r="L20"/>
  <c r="I20"/>
  <c r="L19"/>
  <c r="I19"/>
  <c r="L18"/>
  <c r="I18"/>
  <c r="I16"/>
  <c r="L15"/>
  <c r="I15"/>
  <c r="L13"/>
  <c r="I13"/>
  <c r="L12"/>
  <c r="I12"/>
  <c r="L11"/>
  <c r="L10"/>
  <c r="I10"/>
  <c r="L9"/>
</calcChain>
</file>

<file path=xl/sharedStrings.xml><?xml version="1.0" encoding="utf-8"?>
<sst xmlns="http://schemas.openxmlformats.org/spreadsheetml/2006/main" count="107" uniqueCount="79">
  <si>
    <t>Newborn Emergency Transport Sevice Medical Guidelines</t>
  </si>
  <si>
    <t>Resuscitation and Intubation Drugs for Neonates</t>
  </si>
  <si>
    <t>Drug</t>
  </si>
  <si>
    <t>Supplied as</t>
  </si>
  <si>
    <t>Dilution</t>
  </si>
  <si>
    <t>Dosage</t>
  </si>
  <si>
    <t>Dose to give</t>
  </si>
  <si>
    <t>Dose ml/kg</t>
  </si>
  <si>
    <t>1mg/ml</t>
  </si>
  <si>
    <t>None</t>
  </si>
  <si>
    <t>100mcg/kg (can give 200mcg/kg)</t>
  </si>
  <si>
    <t>mcg</t>
  </si>
  <si>
    <t>0.1ml/kg</t>
  </si>
  <si>
    <t>ml</t>
  </si>
  <si>
    <t>10mg/ml</t>
  </si>
  <si>
    <t xml:space="preserve">1ml morphine + 9ml WFI = 1mg/ml </t>
  </si>
  <si>
    <t>Fentanyl</t>
  </si>
  <si>
    <t>100mcg/2ml</t>
  </si>
  <si>
    <r>
      <t xml:space="preserve">2ml fentanyl + 8ml 0.9% NaCl = 10mcg/ml </t>
    </r>
    <r>
      <rPr>
        <b/>
        <sz val="10"/>
        <rFont val="Arial"/>
        <family val="2"/>
      </rPr>
      <t>Slow push</t>
    </r>
  </si>
  <si>
    <t>4mcg/kg</t>
  </si>
  <si>
    <t>0.4ml/kg</t>
  </si>
  <si>
    <t>Atropine</t>
  </si>
  <si>
    <t>600mcg/ml</t>
  </si>
  <si>
    <t xml:space="preserve">1ml atropine + 5ml WFI = 100mcg/ml </t>
  </si>
  <si>
    <t>20mcg/kg</t>
  </si>
  <si>
    <t>0.2ml/kg</t>
  </si>
  <si>
    <t>Suxamethonium</t>
  </si>
  <si>
    <t>100mg/2ml</t>
  </si>
  <si>
    <t>2mg/kg</t>
  </si>
  <si>
    <t>mg</t>
  </si>
  <si>
    <t>100mcg/kg</t>
  </si>
  <si>
    <t>0.25ml/kg</t>
  </si>
  <si>
    <t>Adrenaline</t>
  </si>
  <si>
    <t>1:10,000</t>
  </si>
  <si>
    <t>Give neat through ETT, good IV or UVC</t>
  </si>
  <si>
    <t>8.4% Sodium Bicarbonate</t>
  </si>
  <si>
    <t>1mmol/ml</t>
  </si>
  <si>
    <t>Dilute 1:1 with WFI =0.5mmol/ml. Give slowly through good IV or UVC</t>
  </si>
  <si>
    <t>1mmol/kg</t>
  </si>
  <si>
    <t>mmol</t>
  </si>
  <si>
    <t>2ml/kg</t>
  </si>
  <si>
    <t>Midazolam</t>
  </si>
  <si>
    <t>15mg/3ml</t>
  </si>
  <si>
    <t>1ml midazolam +4ml WFI = 1mg/ml</t>
  </si>
  <si>
    <t>10% Calcium Gluconate</t>
  </si>
  <si>
    <t>0.22mmol/ml</t>
  </si>
  <si>
    <t>Glucagon</t>
  </si>
  <si>
    <t>1unit = 1mg</t>
  </si>
  <si>
    <t>200mcg/kg MAX 1mg</t>
  </si>
  <si>
    <t>Adenosine</t>
  </si>
  <si>
    <t>6mg/2ml</t>
  </si>
  <si>
    <t xml:space="preserve">100mcg/kg (increase dose by 50mcg/kg each 2 mins to max 300mcg/kg) </t>
  </si>
  <si>
    <t>0.33ml/kg</t>
  </si>
  <si>
    <t>Pancuronium</t>
  </si>
  <si>
    <t>4mg/2ml</t>
  </si>
  <si>
    <t xml:space="preserve">2ml pancuronium + 8ml WFI = 0.4mg/ml </t>
  </si>
  <si>
    <t>100mcg/kg (can give 150mcg/kg, repeat after 3 minutes as required)</t>
  </si>
  <si>
    <t>8ml vial</t>
  </si>
  <si>
    <t>None. Use at room temperature.</t>
  </si>
  <si>
    <t>4ml/kg in at least 2 aliquots, give via ETT (repeat after 6h)</t>
  </si>
  <si>
    <t>4ml/kg</t>
  </si>
  <si>
    <t>200mg/kg, give via ETT. (Give 100mg/kg after 12h)</t>
  </si>
  <si>
    <t>2.5ml/kg</t>
  </si>
  <si>
    <t>Patient Name</t>
  </si>
  <si>
    <t>Weight (in kg)</t>
  </si>
  <si>
    <t>Surfactant (Survanta)</t>
  </si>
  <si>
    <t>Surfactant (Curosurf)</t>
  </si>
  <si>
    <r>
      <t xml:space="preserve">Volume </t>
    </r>
    <r>
      <rPr>
        <b/>
        <sz val="10"/>
        <color indexed="10"/>
        <rFont val="Arial"/>
      </rPr>
      <t>of diluted drug</t>
    </r>
    <r>
      <rPr>
        <b/>
        <sz val="10"/>
        <rFont val="Arial"/>
        <family val="2"/>
      </rPr>
      <t xml:space="preserve"> for patient</t>
    </r>
  </si>
  <si>
    <r>
      <t>&gt;34weeks/&gt;2.5kg</t>
    </r>
    <r>
      <rPr>
        <sz val="12"/>
        <color theme="1"/>
        <rFont val="Calibri"/>
        <family val="2"/>
        <scheme val="minor"/>
      </rPr>
      <t xml:space="preserve">:1ml/dose    </t>
    </r>
    <r>
      <rPr>
        <b/>
        <sz val="10"/>
        <rFont val="Arial"/>
        <family val="2"/>
      </rPr>
      <t>&lt;34weeks/&lt;2.5kg</t>
    </r>
    <r>
      <rPr>
        <sz val="12"/>
        <color theme="1"/>
        <rFont val="Calibri"/>
        <family val="2"/>
        <scheme val="minor"/>
      </rPr>
      <t>:0.5ml/dose</t>
    </r>
  </si>
  <si>
    <r>
      <rPr>
        <b/>
        <sz val="10"/>
        <rFont val="Arial"/>
        <family val="2"/>
      </rPr>
      <t xml:space="preserve">Morphine </t>
    </r>
    <r>
      <rPr>
        <sz val="10"/>
        <color indexed="10"/>
        <rFont val="Arial"/>
      </rPr>
      <t>(in PMH and KEMH)</t>
    </r>
  </si>
  <si>
    <r>
      <rPr>
        <b/>
        <sz val="10"/>
        <rFont val="Arial"/>
        <family val="2"/>
      </rPr>
      <t>Morphine</t>
    </r>
    <r>
      <rPr>
        <sz val="10"/>
        <rFont val="Arial"/>
      </rPr>
      <t xml:space="preserve"> </t>
    </r>
    <r>
      <rPr>
        <sz val="10"/>
        <color indexed="10"/>
        <rFont val="Arial"/>
      </rPr>
      <t>(in other Hospitals)</t>
    </r>
  </si>
  <si>
    <t xml:space="preserve">1ml suxamethonium with 4ml 0.9% NaCl = 10mg/ml </t>
  </si>
  <si>
    <t xml:space="preserve">1 unit glucagon + 1ml diluent </t>
  </si>
  <si>
    <r>
      <t xml:space="preserve">1ml adenosine with 9ml 0.9%NaCl = 300mcg/ml </t>
    </r>
    <r>
      <rPr>
        <b/>
        <sz val="10"/>
        <rFont val="Arial"/>
        <family val="2"/>
      </rPr>
      <t>RAPID IV</t>
    </r>
  </si>
  <si>
    <t>120mg/1.5ml or 240mg/3ml</t>
  </si>
  <si>
    <t>0.5ml/kg</t>
  </si>
  <si>
    <t>0.11mmol/ kg</t>
  </si>
  <si>
    <t xml:space="preserve"> 0.5ml/kg gluconate, give over 10mins</t>
  </si>
  <si>
    <t>This document should be used in conjunction with the NETS WA disclaimer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</si>
</sst>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8"/>
      <name val="Calibri"/>
      <family val="2"/>
    </font>
    <font>
      <b/>
      <sz val="10"/>
      <color indexed="10"/>
      <name val="Arial"/>
    </font>
    <font>
      <sz val="10"/>
      <color indexed="10"/>
      <name val="Arial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 style="medium">
        <color indexed="10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/>
    <xf numFmtId="0" fontId="1" fillId="0" borderId="1" xfId="1" applyBorder="1"/>
    <xf numFmtId="0" fontId="1" fillId="0" borderId="0" xfId="1" applyBorder="1" applyAlignment="1">
      <alignment horizontal="right"/>
    </xf>
    <xf numFmtId="0" fontId="1" fillId="0" borderId="0" xfId="1" applyBorder="1" applyAlignment="1">
      <alignment horizontal="center" wrapText="1"/>
    </xf>
    <xf numFmtId="0" fontId="1" fillId="0" borderId="0" xfId="1" applyAlignment="1">
      <alignment wrapText="1"/>
    </xf>
    <xf numFmtId="0" fontId="1" fillId="0" borderId="2" xfId="1" applyBorder="1" applyAlignment="1">
      <alignment wrapText="1"/>
    </xf>
    <xf numFmtId="0" fontId="1" fillId="0" borderId="3" xfId="1" applyBorder="1" applyAlignment="1">
      <alignment wrapText="1"/>
    </xf>
    <xf numFmtId="0" fontId="1" fillId="0" borderId="4" xfId="1" applyBorder="1" applyAlignment="1">
      <alignment wrapText="1"/>
    </xf>
    <xf numFmtId="0" fontId="1" fillId="0" borderId="5" xfId="1" applyBorder="1" applyAlignment="1">
      <alignment wrapText="1"/>
    </xf>
    <xf numFmtId="0" fontId="1" fillId="0" borderId="6" xfId="1" applyBorder="1" applyAlignment="1">
      <alignment horizontal="center" wrapText="1"/>
    </xf>
    <xf numFmtId="0" fontId="1" fillId="0" borderId="0" xfId="1" applyBorder="1" applyAlignment="1">
      <alignment wrapText="1"/>
    </xf>
    <xf numFmtId="0" fontId="1" fillId="0" borderId="7" xfId="1" applyBorder="1" applyAlignment="1">
      <alignment wrapText="1"/>
    </xf>
    <xf numFmtId="0" fontId="1" fillId="0" borderId="8" xfId="1" applyBorder="1" applyAlignment="1">
      <alignment wrapText="1"/>
    </xf>
    <xf numFmtId="0" fontId="1" fillId="0" borderId="1" xfId="1" applyBorder="1" applyAlignment="1">
      <alignment horizontal="center" wrapText="1"/>
    </xf>
    <xf numFmtId="0" fontId="1" fillId="0" borderId="0" xfId="1" applyFont="1" applyAlignment="1"/>
    <xf numFmtId="0" fontId="1" fillId="0" borderId="9" xfId="1" applyBorder="1" applyAlignment="1" applyProtection="1">
      <alignment horizontal="left"/>
      <protection locked="0"/>
    </xf>
    <xf numFmtId="0" fontId="1" fillId="0" borderId="1" xfId="1" applyBorder="1" applyProtection="1">
      <protection locked="0"/>
    </xf>
    <xf numFmtId="0" fontId="2" fillId="0" borderId="10" xfId="1" applyFont="1" applyBorder="1" applyAlignment="1">
      <alignment horizontal="right" wrapText="1"/>
    </xf>
    <xf numFmtId="0" fontId="2" fillId="0" borderId="11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13" xfId="1" applyFont="1" applyBorder="1" applyAlignment="1">
      <alignment wrapText="1"/>
    </xf>
    <xf numFmtId="0" fontId="2" fillId="0" borderId="12" xfId="1" applyFont="1" applyBorder="1" applyAlignment="1">
      <alignment horizontal="center" wrapText="1"/>
    </xf>
    <xf numFmtId="0" fontId="1" fillId="0" borderId="14" xfId="1" applyBorder="1" applyAlignment="1">
      <alignment wrapText="1"/>
    </xf>
    <xf numFmtId="0" fontId="1" fillId="0" borderId="15" xfId="1" applyBorder="1" applyAlignment="1">
      <alignment wrapText="1"/>
    </xf>
    <xf numFmtId="0" fontId="1" fillId="0" borderId="16" xfId="1" applyBorder="1" applyAlignment="1">
      <alignment wrapText="1"/>
    </xf>
    <xf numFmtId="0" fontId="1" fillId="0" borderId="17" xfId="1" applyBorder="1" applyAlignment="1">
      <alignment wrapText="1"/>
    </xf>
    <xf numFmtId="0" fontId="1" fillId="0" borderId="18" xfId="1" applyBorder="1" applyAlignment="1">
      <alignment wrapText="1"/>
    </xf>
    <xf numFmtId="0" fontId="1" fillId="0" borderId="19" xfId="1" applyBorder="1" applyAlignment="1">
      <alignment horizontal="center" wrapText="1"/>
    </xf>
    <xf numFmtId="0" fontId="1" fillId="0" borderId="20" xfId="1" applyBorder="1" applyAlignment="1">
      <alignment wrapText="1"/>
    </xf>
    <xf numFmtId="0" fontId="1" fillId="0" borderId="21" xfId="1" applyBorder="1" applyAlignment="1">
      <alignment wrapText="1"/>
    </xf>
    <xf numFmtId="0" fontId="1" fillId="0" borderId="22" xfId="1" applyBorder="1" applyAlignment="1">
      <alignment wrapText="1"/>
    </xf>
    <xf numFmtId="0" fontId="2" fillId="0" borderId="21" xfId="1" applyFont="1" applyFill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3" xfId="1" applyBorder="1" applyAlignment="1">
      <alignment wrapText="1"/>
    </xf>
    <xf numFmtId="0" fontId="2" fillId="0" borderId="24" xfId="1" applyFont="1" applyBorder="1" applyAlignment="1">
      <alignment wrapText="1"/>
    </xf>
    <xf numFmtId="0" fontId="1" fillId="0" borderId="25" xfId="1" applyBorder="1" applyAlignment="1">
      <alignment wrapText="1"/>
    </xf>
    <xf numFmtId="0" fontId="1" fillId="0" borderId="26" xfId="1" applyBorder="1" applyAlignment="1">
      <alignment wrapText="1"/>
    </xf>
    <xf numFmtId="0" fontId="1" fillId="0" borderId="27" xfId="1" applyBorder="1" applyAlignment="1">
      <alignment wrapText="1"/>
    </xf>
    <xf numFmtId="0" fontId="1" fillId="0" borderId="28" xfId="1" applyBorder="1" applyAlignment="1">
      <alignment wrapText="1"/>
    </xf>
    <xf numFmtId="0" fontId="1" fillId="0" borderId="29" xfId="1" applyBorder="1" applyAlignment="1">
      <alignment horizontal="center" wrapText="1"/>
    </xf>
    <xf numFmtId="0" fontId="1" fillId="0" borderId="30" xfId="1" applyBorder="1" applyAlignment="1">
      <alignment wrapText="1"/>
    </xf>
    <xf numFmtId="164" fontId="1" fillId="0" borderId="31" xfId="1" applyNumberFormat="1" applyBorder="1" applyAlignment="1">
      <alignment wrapText="1"/>
    </xf>
    <xf numFmtId="164" fontId="1" fillId="0" borderId="32" xfId="1" applyNumberFormat="1" applyBorder="1" applyAlignment="1">
      <alignment wrapText="1"/>
    </xf>
    <xf numFmtId="164" fontId="1" fillId="0" borderId="33" xfId="1" applyNumberFormat="1" applyBorder="1" applyAlignment="1">
      <alignment wrapText="1"/>
    </xf>
    <xf numFmtId="164" fontId="1" fillId="0" borderId="34" xfId="1" applyNumberFormat="1" applyBorder="1" applyAlignment="1">
      <alignment wrapText="1"/>
    </xf>
    <xf numFmtId="2" fontId="1" fillId="0" borderId="31" xfId="1" applyNumberFormat="1" applyBorder="1" applyAlignment="1">
      <alignment wrapText="1"/>
    </xf>
    <xf numFmtId="2" fontId="1" fillId="0" borderId="32" xfId="1" applyNumberFormat="1" applyBorder="1" applyAlignment="1">
      <alignment wrapText="1"/>
    </xf>
    <xf numFmtId="2" fontId="1" fillId="0" borderId="35" xfId="1" applyNumberFormat="1" applyBorder="1" applyAlignment="1">
      <alignment wrapText="1"/>
    </xf>
    <xf numFmtId="0" fontId="1" fillId="0" borderId="6" xfId="1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" fillId="0" borderId="4" xfId="1" applyFont="1" applyBorder="1" applyAlignment="1">
      <alignment wrapText="1"/>
    </xf>
    <xf numFmtId="0" fontId="2" fillId="0" borderId="36" xfId="1" applyFont="1" applyBorder="1" applyAlignment="1">
      <alignment horizontal="center" wrapText="1"/>
    </xf>
    <xf numFmtId="0" fontId="2" fillId="0" borderId="37" xfId="1" applyFont="1" applyBorder="1" applyAlignment="1">
      <alignment horizontal="center" wrapText="1"/>
    </xf>
    <xf numFmtId="0" fontId="2" fillId="0" borderId="38" xfId="1" applyFont="1" applyBorder="1" applyAlignment="1">
      <alignment horizontal="center" wrapText="1"/>
    </xf>
    <xf numFmtId="0" fontId="2" fillId="0" borderId="39" xfId="1" applyFont="1" applyBorder="1" applyAlignment="1">
      <alignment horizontal="center" wrapText="1"/>
    </xf>
    <xf numFmtId="0" fontId="1" fillId="0" borderId="40" xfId="1" applyBorder="1" applyAlignment="1">
      <alignment horizontal="center" wrapText="1"/>
    </xf>
    <xf numFmtId="0" fontId="1" fillId="0" borderId="41" xfId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457200</xdr:colOff>
      <xdr:row>0</xdr:row>
      <xdr:rowOff>38100</xdr:rowOff>
    </xdr:from>
    <xdr:to>
      <xdr:col>12</xdr:col>
      <xdr:colOff>581025</xdr:colOff>
      <xdr:row>6</xdr:row>
      <xdr:rowOff>0</xdr:rowOff>
    </xdr:to>
    <xdr:sp macro="" textlink="">
      <xdr:nvSpPr>
        <xdr:cNvPr id="1025" name="Object 1" hidden="1"/>
        <xdr:cNvSpPr>
          <a:spLocks noChangeArrowheads="1"/>
        </xdr:cNvSpPr>
      </xdr:nvSpPr>
      <xdr:spPr bwMode="auto">
        <a:xfrm>
          <a:off x="7067550" y="38100"/>
          <a:ext cx="20193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457200</xdr:colOff>
      <xdr:row>0</xdr:row>
      <xdr:rowOff>38100</xdr:rowOff>
    </xdr:from>
    <xdr:to>
      <xdr:col>12</xdr:col>
      <xdr:colOff>581025</xdr:colOff>
      <xdr:row>6</xdr:row>
      <xdr:rowOff>0</xdr:rowOff>
    </xdr:to>
    <xdr:pic>
      <xdr:nvPicPr>
        <xdr:cNvPr id="10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67550" y="38100"/>
          <a:ext cx="20193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26"/>
  <sheetViews>
    <sheetView showGridLines="0" tabSelected="1" workbookViewId="0">
      <selection activeCell="G6" sqref="G6"/>
    </sheetView>
  </sheetViews>
  <sheetFormatPr defaultColWidth="8.875" defaultRowHeight="12.75"/>
  <cols>
    <col min="1" max="1" width="2.125" style="1" customWidth="1"/>
    <col min="2" max="2" width="18.75" style="1" customWidth="1"/>
    <col min="3" max="3" width="0.125" style="1" customWidth="1"/>
    <col min="4" max="5" width="9.125" style="1" hidden="1" customWidth="1"/>
    <col min="6" max="6" width="12.625" style="1" customWidth="1"/>
    <col min="7" max="7" width="22.5" style="1" customWidth="1"/>
    <col min="8" max="8" width="24.625" style="1" customWidth="1"/>
    <col min="9" max="9" width="6" style="1" customWidth="1"/>
    <col min="10" max="10" width="7.125" style="1" customWidth="1"/>
    <col min="11" max="13" width="8.875" style="1"/>
    <col min="14" max="14" width="2.875" style="1" customWidth="1"/>
    <col min="15" max="16384" width="8.875" style="1"/>
  </cols>
  <sheetData>
    <row r="1" spans="2:16">
      <c r="B1" s="1" t="s">
        <v>0</v>
      </c>
    </row>
    <row r="2" spans="2:16">
      <c r="B2" s="1" t="s">
        <v>1</v>
      </c>
    </row>
    <row r="4" spans="2:16">
      <c r="C4" s="2"/>
      <c r="D4" s="3"/>
      <c r="E4" s="3"/>
      <c r="F4" s="4" t="s">
        <v>63</v>
      </c>
      <c r="G4" s="18"/>
    </row>
    <row r="5" spans="2:16" ht="13.5" thickBot="1"/>
    <row r="6" spans="2:16" ht="13.5" thickBot="1">
      <c r="F6" s="19" t="s">
        <v>64</v>
      </c>
      <c r="G6" s="17"/>
      <c r="I6" s="2"/>
    </row>
    <row r="7" spans="2:16" ht="13.5" thickBot="1"/>
    <row r="8" spans="2:16" ht="27" thickTop="1" thickBot="1">
      <c r="B8" s="20" t="s">
        <v>2</v>
      </c>
      <c r="C8" s="21"/>
      <c r="D8" s="21"/>
      <c r="E8" s="21"/>
      <c r="F8" s="22" t="s">
        <v>3</v>
      </c>
      <c r="G8" s="22" t="s">
        <v>4</v>
      </c>
      <c r="H8" s="21" t="s">
        <v>5</v>
      </c>
      <c r="I8" s="53" t="s">
        <v>6</v>
      </c>
      <c r="J8" s="54"/>
      <c r="K8" s="23" t="s">
        <v>7</v>
      </c>
      <c r="L8" s="53" t="s">
        <v>67</v>
      </c>
      <c r="M8" s="55"/>
      <c r="N8" s="5"/>
      <c r="O8" s="6"/>
      <c r="P8" s="6"/>
    </row>
    <row r="9" spans="2:16" ht="26.25" thickTop="1">
      <c r="B9" s="24" t="s">
        <v>69</v>
      </c>
      <c r="C9" s="25"/>
      <c r="D9" s="26"/>
      <c r="E9" s="26"/>
      <c r="F9" s="26" t="s">
        <v>8</v>
      </c>
      <c r="G9" s="26" t="s">
        <v>9</v>
      </c>
      <c r="H9" s="27" t="s">
        <v>10</v>
      </c>
      <c r="I9" s="43" t="str">
        <f>IF(G6="","",PRODUCT(G6,100))</f>
        <v/>
      </c>
      <c r="J9" s="28" t="s">
        <v>11</v>
      </c>
      <c r="K9" s="29" t="s">
        <v>12</v>
      </c>
      <c r="L9" s="47" t="str">
        <f>IF(G6="","",PRODUCT(G6,0.1))</f>
        <v/>
      </c>
      <c r="M9" s="30" t="s">
        <v>13</v>
      </c>
      <c r="N9" s="12"/>
      <c r="O9" s="6"/>
    </row>
    <row r="10" spans="2:16" ht="25.5">
      <c r="B10" s="31" t="s">
        <v>70</v>
      </c>
      <c r="C10" s="8"/>
      <c r="D10" s="9"/>
      <c r="E10" s="9"/>
      <c r="F10" s="9" t="s">
        <v>14</v>
      </c>
      <c r="G10" s="9" t="s">
        <v>15</v>
      </c>
      <c r="H10" s="7" t="s">
        <v>10</v>
      </c>
      <c r="I10" s="44" t="str">
        <f>IF(G6="","",PRODUCT(G6,100))</f>
        <v/>
      </c>
      <c r="J10" s="10" t="s">
        <v>11</v>
      </c>
      <c r="K10" s="11" t="s">
        <v>12</v>
      </c>
      <c r="L10" s="48" t="str">
        <f>IF(G6="","",PRODUCT(G6,0.1))</f>
        <v/>
      </c>
      <c r="M10" s="32" t="s">
        <v>13</v>
      </c>
      <c r="N10" s="12"/>
      <c r="O10" s="6"/>
      <c r="P10" s="6"/>
    </row>
    <row r="11" spans="2:16" ht="38.25">
      <c r="B11" s="33" t="s">
        <v>16</v>
      </c>
      <c r="C11" s="8"/>
      <c r="D11" s="9"/>
      <c r="E11" s="9"/>
      <c r="F11" s="9" t="s">
        <v>17</v>
      </c>
      <c r="G11" s="9" t="s">
        <v>18</v>
      </c>
      <c r="H11" s="7" t="s">
        <v>19</v>
      </c>
      <c r="I11" s="44" t="str">
        <f>IF(G6="","",PRODUCT(G6,4))</f>
        <v/>
      </c>
      <c r="J11" s="10" t="s">
        <v>11</v>
      </c>
      <c r="K11" s="11" t="s">
        <v>20</v>
      </c>
      <c r="L11" s="48" t="str">
        <f>IF(G6="","",PRODUCT(G6,0.4))</f>
        <v/>
      </c>
      <c r="M11" s="32" t="s">
        <v>13</v>
      </c>
      <c r="N11" s="12"/>
      <c r="O11" s="6"/>
      <c r="P11" s="6"/>
    </row>
    <row r="12" spans="2:16" ht="25.5">
      <c r="B12" s="34" t="s">
        <v>21</v>
      </c>
      <c r="C12" s="8"/>
      <c r="D12" s="9"/>
      <c r="E12" s="9"/>
      <c r="F12" s="9" t="s">
        <v>22</v>
      </c>
      <c r="G12" s="9" t="s">
        <v>23</v>
      </c>
      <c r="H12" s="7" t="s">
        <v>24</v>
      </c>
      <c r="I12" s="44" t="str">
        <f>IF(G6="","",PRODUCT(G6,20))</f>
        <v/>
      </c>
      <c r="J12" s="10" t="s">
        <v>11</v>
      </c>
      <c r="K12" s="11" t="s">
        <v>25</v>
      </c>
      <c r="L12" s="48" t="str">
        <f>IF(G6="","",PRODUCT(G6,0.2))</f>
        <v/>
      </c>
      <c r="M12" s="32" t="s">
        <v>13</v>
      </c>
      <c r="N12" s="12"/>
      <c r="O12" s="6"/>
      <c r="P12" s="6"/>
    </row>
    <row r="13" spans="2:16" ht="26.25" thickBot="1">
      <c r="B13" s="34" t="s">
        <v>26</v>
      </c>
      <c r="C13" s="8"/>
      <c r="D13" s="9"/>
      <c r="E13" s="9"/>
      <c r="F13" s="9" t="s">
        <v>27</v>
      </c>
      <c r="G13" s="9" t="s">
        <v>71</v>
      </c>
      <c r="H13" s="7" t="s">
        <v>28</v>
      </c>
      <c r="I13" s="44" t="str">
        <f>IF(G6="","",PRODUCT(G6,2))</f>
        <v/>
      </c>
      <c r="J13" s="10" t="s">
        <v>29</v>
      </c>
      <c r="K13" s="11" t="s">
        <v>25</v>
      </c>
      <c r="L13" s="48" t="str">
        <f>IF(G6="","",PRODUCT(G6,0.2))</f>
        <v/>
      </c>
      <c r="M13" s="32" t="s">
        <v>13</v>
      </c>
      <c r="N13" s="12"/>
      <c r="O13" s="6"/>
      <c r="P13" s="6"/>
    </row>
    <row r="14" spans="2:16" ht="27" thickBot="1">
      <c r="B14" s="34" t="s">
        <v>32</v>
      </c>
      <c r="C14" s="8"/>
      <c r="D14" s="9"/>
      <c r="E14" s="9"/>
      <c r="F14" s="9" t="s">
        <v>33</v>
      </c>
      <c r="G14" s="7" t="s">
        <v>34</v>
      </c>
      <c r="H14" s="56" t="s">
        <v>68</v>
      </c>
      <c r="I14" s="57"/>
      <c r="J14" s="57"/>
      <c r="K14" s="57"/>
      <c r="L14" s="57"/>
      <c r="M14" s="58"/>
      <c r="N14" s="5"/>
      <c r="O14" s="6"/>
      <c r="P14" s="6"/>
    </row>
    <row r="15" spans="2:16" s="6" customFormat="1" ht="40.5" customHeight="1">
      <c r="B15" s="34" t="s">
        <v>35</v>
      </c>
      <c r="C15" s="8"/>
      <c r="D15" s="9"/>
      <c r="E15" s="9"/>
      <c r="F15" s="9" t="s">
        <v>36</v>
      </c>
      <c r="G15" s="9" t="s">
        <v>37</v>
      </c>
      <c r="H15" s="13" t="s">
        <v>38</v>
      </c>
      <c r="I15" s="46" t="str">
        <f>IF(G6="","",PRODUCT(G6,1))</f>
        <v/>
      </c>
      <c r="J15" s="14" t="s">
        <v>39</v>
      </c>
      <c r="K15" s="15" t="s">
        <v>40</v>
      </c>
      <c r="L15" s="49" t="str">
        <f>IF(G6="","",PRODUCT(G6,2))</f>
        <v/>
      </c>
      <c r="M15" s="35" t="s">
        <v>13</v>
      </c>
      <c r="N15" s="12"/>
    </row>
    <row r="16" spans="2:16" ht="25.5">
      <c r="B16" s="34" t="s">
        <v>41</v>
      </c>
      <c r="C16" s="8"/>
      <c r="D16" s="9"/>
      <c r="E16" s="9"/>
      <c r="F16" s="9" t="s">
        <v>42</v>
      </c>
      <c r="G16" s="9" t="s">
        <v>43</v>
      </c>
      <c r="H16" s="7" t="s">
        <v>30</v>
      </c>
      <c r="I16" s="44" t="str">
        <f>IF(G6="","",PRODUCT(G6,100))</f>
        <v/>
      </c>
      <c r="J16" s="10" t="s">
        <v>11</v>
      </c>
      <c r="K16" s="11" t="s">
        <v>12</v>
      </c>
      <c r="L16" s="48" t="str">
        <f>IF(G6="","",PRODUCT(G6,0.1))</f>
        <v/>
      </c>
      <c r="M16" s="32" t="s">
        <v>13</v>
      </c>
      <c r="N16" s="12"/>
      <c r="O16" s="6"/>
      <c r="P16" s="6"/>
    </row>
    <row r="17" spans="2:16" ht="25.5">
      <c r="B17" s="34" t="s">
        <v>44</v>
      </c>
      <c r="C17" s="8"/>
      <c r="D17" s="9"/>
      <c r="E17" s="9"/>
      <c r="F17" s="9" t="s">
        <v>45</v>
      </c>
      <c r="G17" s="52" t="s">
        <v>77</v>
      </c>
      <c r="H17" s="51" t="s">
        <v>76</v>
      </c>
      <c r="I17" s="44" t="str">
        <f>IF(G6="","",PRODUCT(G6,0.11))</f>
        <v/>
      </c>
      <c r="J17" s="10" t="s">
        <v>39</v>
      </c>
      <c r="K17" s="50" t="s">
        <v>75</v>
      </c>
      <c r="L17" s="48" t="str">
        <f>IF(G6="","",PRODUCT(G6,0.5))</f>
        <v/>
      </c>
      <c r="M17" s="32" t="s">
        <v>13</v>
      </c>
      <c r="N17" s="12"/>
      <c r="O17" s="6"/>
      <c r="P17" s="6"/>
    </row>
    <row r="18" spans="2:16" ht="13.5" customHeight="1">
      <c r="B18" s="34" t="s">
        <v>46</v>
      </c>
      <c r="C18" s="8"/>
      <c r="D18" s="9"/>
      <c r="E18" s="9"/>
      <c r="F18" s="9" t="s">
        <v>47</v>
      </c>
      <c r="G18" s="9" t="s">
        <v>72</v>
      </c>
      <c r="H18" s="7" t="s">
        <v>48</v>
      </c>
      <c r="I18" s="44" t="str">
        <f>IF(G6="","",PRODUCT(G6,200))</f>
        <v/>
      </c>
      <c r="J18" s="10" t="s">
        <v>11</v>
      </c>
      <c r="K18" s="11" t="s">
        <v>25</v>
      </c>
      <c r="L18" s="48" t="str">
        <f>IF(G6="","",PRODUCT(G6,0.2))</f>
        <v/>
      </c>
      <c r="M18" s="32" t="s">
        <v>13</v>
      </c>
      <c r="N18" s="12"/>
      <c r="O18" s="6"/>
      <c r="P18" s="6"/>
    </row>
    <row r="19" spans="2:16" ht="38.25">
      <c r="B19" s="34" t="s">
        <v>49</v>
      </c>
      <c r="C19" s="8"/>
      <c r="D19" s="9"/>
      <c r="E19" s="9"/>
      <c r="F19" s="9" t="s">
        <v>50</v>
      </c>
      <c r="G19" s="9" t="s">
        <v>73</v>
      </c>
      <c r="H19" s="7" t="s">
        <v>51</v>
      </c>
      <c r="I19" s="44" t="str">
        <f>IF(G6="","",PRODUCT(G6,100))</f>
        <v/>
      </c>
      <c r="J19" s="10" t="s">
        <v>11</v>
      </c>
      <c r="K19" s="11" t="s">
        <v>52</v>
      </c>
      <c r="L19" s="48" t="str">
        <f>IF(G6="","",PRODUCT(G6,0.33))</f>
        <v/>
      </c>
      <c r="M19" s="32" t="s">
        <v>13</v>
      </c>
      <c r="N19" s="12"/>
      <c r="O19" s="6"/>
      <c r="P19" s="6"/>
    </row>
    <row r="20" spans="2:16" ht="38.25">
      <c r="B20" s="34" t="s">
        <v>53</v>
      </c>
      <c r="C20" s="8"/>
      <c r="D20" s="9"/>
      <c r="E20" s="9"/>
      <c r="F20" s="9" t="s">
        <v>54</v>
      </c>
      <c r="G20" s="9" t="s">
        <v>55</v>
      </c>
      <c r="H20" s="7" t="s">
        <v>56</v>
      </c>
      <c r="I20" s="44" t="str">
        <f>IF(G6="","",PRODUCT(G6,100))</f>
        <v/>
      </c>
      <c r="J20" s="10" t="s">
        <v>11</v>
      </c>
      <c r="K20" s="11" t="s">
        <v>31</v>
      </c>
      <c r="L20" s="48" t="str">
        <f>IF(G6="","",PRODUCT(G6,0.25))</f>
        <v/>
      </c>
      <c r="M20" s="32" t="s">
        <v>13</v>
      </c>
      <c r="N20" s="12"/>
      <c r="O20" s="6"/>
      <c r="P20" s="6"/>
    </row>
    <row r="21" spans="2:16" ht="27.75" customHeight="1">
      <c r="B21" s="34" t="s">
        <v>65</v>
      </c>
      <c r="C21" s="8"/>
      <c r="D21" s="9"/>
      <c r="E21" s="9"/>
      <c r="F21" s="9" t="s">
        <v>57</v>
      </c>
      <c r="G21" s="9" t="s">
        <v>58</v>
      </c>
      <c r="H21" s="7" t="s">
        <v>59</v>
      </c>
      <c r="I21" s="44" t="str">
        <f>IF(G6="","",PRODUCT(G6,4))</f>
        <v/>
      </c>
      <c r="J21" s="10" t="s">
        <v>13</v>
      </c>
      <c r="K21" s="11" t="s">
        <v>60</v>
      </c>
      <c r="L21" s="44" t="str">
        <f>IF(G6="","",PRODUCT(G6,4))</f>
        <v/>
      </c>
      <c r="M21" s="32" t="s">
        <v>13</v>
      </c>
      <c r="N21" s="12"/>
      <c r="O21" s="6"/>
      <c r="P21" s="6"/>
    </row>
    <row r="22" spans="2:16" ht="26.25" thickBot="1">
      <c r="B22" s="36" t="s">
        <v>66</v>
      </c>
      <c r="C22" s="37"/>
      <c r="D22" s="38"/>
      <c r="E22" s="38"/>
      <c r="F22" s="38" t="s">
        <v>74</v>
      </c>
      <c r="G22" s="38" t="s">
        <v>58</v>
      </c>
      <c r="H22" s="39" t="s">
        <v>61</v>
      </c>
      <c r="I22" s="45" t="str">
        <f>IF(G6="","",PRODUCT(G6,200))</f>
        <v/>
      </c>
      <c r="J22" s="40" t="s">
        <v>29</v>
      </c>
      <c r="K22" s="41" t="s">
        <v>62</v>
      </c>
      <c r="L22" s="45" t="str">
        <f>IF(G6="","",PRODUCT(G6,2.5))</f>
        <v/>
      </c>
      <c r="M22" s="42" t="s">
        <v>13</v>
      </c>
      <c r="N22" s="12"/>
      <c r="O22" s="6"/>
      <c r="P22" s="6"/>
    </row>
    <row r="23" spans="2:16" ht="13.5" thickTop="1">
      <c r="B23" s="6"/>
      <c r="C23" s="6"/>
      <c r="D23" s="6"/>
      <c r="E23" s="6"/>
      <c r="F23" s="6"/>
      <c r="G23" s="16" t="s">
        <v>78</v>
      </c>
      <c r="H23" s="6"/>
      <c r="I23" s="6"/>
      <c r="J23" s="6"/>
      <c r="K23" s="6"/>
      <c r="L23" s="6"/>
      <c r="M23" s="6"/>
      <c r="N23" s="6"/>
      <c r="O23" s="6"/>
      <c r="P23" s="6"/>
    </row>
    <row r="24" spans="2:16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6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2:16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</sheetData>
  <sheetProtection password="9FDB" sheet="1" selectLockedCells="1"/>
  <mergeCells count="3">
    <mergeCell ref="I8:J8"/>
    <mergeCell ref="L8:M8"/>
    <mergeCell ref="H14:M14"/>
  </mergeCells>
  <phoneticPr fontId="3" type="noConversion"/>
  <pageMargins left="0.39000000000000007" right="0.39000000000000007" top="0.4" bottom="0.39000000000000007" header="0.68" footer="0.3000000000000000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Resus drugs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Thompson</dc:creator>
  <cp:lastModifiedBy>he52009</cp:lastModifiedBy>
  <cp:lastPrinted>2014-07-22T04:27:29Z</cp:lastPrinted>
  <dcterms:created xsi:type="dcterms:W3CDTF">2014-07-02T08:32:32Z</dcterms:created>
  <dcterms:modified xsi:type="dcterms:W3CDTF">2014-07-29T00:04:59Z</dcterms:modified>
</cp:coreProperties>
</file>