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8280" yWindow="0" windowWidth="17280" windowHeight="14445" tabRatio="500" activeTab="1"/>
  </bookViews>
  <sheets>
    <sheet name="Resus drugs" sheetId="2" r:id="rId1"/>
    <sheet name="Infusions" sheetId="1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2" l="1"/>
  <c r="G9" i="1"/>
  <c r="G10" i="1"/>
  <c r="L17" i="2"/>
  <c r="L16" i="2"/>
  <c r="I19" i="1"/>
  <c r="I20" i="1"/>
  <c r="I21" i="1"/>
  <c r="G17" i="1"/>
  <c r="L24" i="2"/>
  <c r="I6" i="1"/>
  <c r="G13" i="1"/>
  <c r="G12" i="1"/>
  <c r="G11" i="1"/>
  <c r="G14" i="1"/>
  <c r="G16" i="1"/>
  <c r="I11" i="2"/>
  <c r="L22" i="2"/>
  <c r="I22" i="2"/>
  <c r="L21" i="2"/>
  <c r="I21" i="2"/>
  <c r="L20" i="2"/>
  <c r="I20" i="2"/>
  <c r="L19" i="2"/>
  <c r="I19" i="2"/>
  <c r="L18" i="2"/>
  <c r="I18" i="2"/>
  <c r="I17" i="2"/>
  <c r="I16" i="2"/>
  <c r="L15" i="2"/>
  <c r="I15" i="2"/>
  <c r="L13" i="2"/>
  <c r="I13" i="2"/>
  <c r="L12" i="2"/>
  <c r="I12" i="2"/>
  <c r="L11" i="2"/>
  <c r="L10" i="2"/>
  <c r="I10" i="2"/>
  <c r="L9" i="2"/>
</calcChain>
</file>

<file path=xl/sharedStrings.xml><?xml version="1.0" encoding="utf-8"?>
<sst xmlns="http://schemas.openxmlformats.org/spreadsheetml/2006/main" count="182" uniqueCount="138">
  <si>
    <t>Newborn Emergency Transport Service Medical Guidelines</t>
  </si>
  <si>
    <t>Drug Infusion Guide for Neonates</t>
  </si>
  <si>
    <t>Newborn Emergency Transport Sevice Medical Guidelines</t>
  </si>
  <si>
    <t>Resuscitation and Intubation Drugs for Neonates</t>
  </si>
  <si>
    <t>Drug</t>
  </si>
  <si>
    <t>Supplied as</t>
  </si>
  <si>
    <t>Dilution</t>
  </si>
  <si>
    <t>Dosage</t>
  </si>
  <si>
    <t>Dose to give</t>
  </si>
  <si>
    <t>Dose ml/kg</t>
  </si>
  <si>
    <t>1mg/ml</t>
  </si>
  <si>
    <t>None</t>
  </si>
  <si>
    <t>100mcg/kg (can give 200mcg/kg)</t>
  </si>
  <si>
    <t>mcg</t>
  </si>
  <si>
    <t>0.1ml/kg</t>
  </si>
  <si>
    <t>ml</t>
  </si>
  <si>
    <t>10mg/ml</t>
  </si>
  <si>
    <t xml:space="preserve">1ml morphine + 9ml WFI = 1mg/ml </t>
  </si>
  <si>
    <t>Fentanyl</t>
  </si>
  <si>
    <t>100mcg/2ml</t>
  </si>
  <si>
    <r>
      <t xml:space="preserve">2ml fentanyl + 8ml 0.9% NaCl = 10mcg/ml </t>
    </r>
    <r>
      <rPr>
        <b/>
        <sz val="10"/>
        <rFont val="Arial"/>
        <family val="2"/>
      </rPr>
      <t>Slow push</t>
    </r>
  </si>
  <si>
    <t>4mcg/kg</t>
  </si>
  <si>
    <t>0.4ml/kg</t>
  </si>
  <si>
    <t>Atropine</t>
  </si>
  <si>
    <t>600mcg/ml</t>
  </si>
  <si>
    <t xml:space="preserve">1ml atropine + 5ml WFI = 100mcg/ml </t>
  </si>
  <si>
    <t>20mcg/kg</t>
  </si>
  <si>
    <t>0.2ml/kg</t>
  </si>
  <si>
    <t>Suxamethonium</t>
  </si>
  <si>
    <t>100mg/2ml</t>
  </si>
  <si>
    <t xml:space="preserve">1ml with 4ml 0.9% NaCl = 10mg/ml </t>
  </si>
  <si>
    <t>2mg/kg</t>
  </si>
  <si>
    <t>mg</t>
  </si>
  <si>
    <t>100mcg/kg</t>
  </si>
  <si>
    <t>0.25ml/kg</t>
  </si>
  <si>
    <t>Adrenaline</t>
  </si>
  <si>
    <t>1:10,000</t>
  </si>
  <si>
    <t>Give neat through ETT, good IV or UVC</t>
  </si>
  <si>
    <t>8.4% Sodium Bicarbonate</t>
  </si>
  <si>
    <t>1mmol/ml</t>
  </si>
  <si>
    <t>Dilute 1:1 with WFI =0.5mmol/ml. Give slowly through good IV or UVC</t>
  </si>
  <si>
    <t>1mmol/kg</t>
  </si>
  <si>
    <t>mmol</t>
  </si>
  <si>
    <t>2ml/kg</t>
  </si>
  <si>
    <t>Midazolam</t>
  </si>
  <si>
    <t>15mg/3ml</t>
  </si>
  <si>
    <t>1ml midazolam +4ml WFI = 1mg/ml</t>
  </si>
  <si>
    <t>10% Calcium Gluconate</t>
  </si>
  <si>
    <t>0.22mmol/ml</t>
  </si>
  <si>
    <r>
      <t xml:space="preserve">Can give neat through good IV </t>
    </r>
    <r>
      <rPr>
        <b/>
        <sz val="10"/>
        <rFont val="Arial"/>
        <family val="2"/>
      </rPr>
      <t>SLOWLY</t>
    </r>
  </si>
  <si>
    <t>0.11mmol/ kg</t>
  </si>
  <si>
    <t>0.5ml/kg</t>
  </si>
  <si>
    <t>Glucagon</t>
  </si>
  <si>
    <t>1unit = 1mg</t>
  </si>
  <si>
    <t xml:space="preserve">1 unit + 1ml diluent </t>
  </si>
  <si>
    <t>200mcg/kg MAX 1mg</t>
  </si>
  <si>
    <t>Adenosine</t>
  </si>
  <si>
    <t>6mg/2ml</t>
  </si>
  <si>
    <r>
      <t xml:space="preserve">1ml adenosine with 10ml 0.9%NaCl = 300mcg/ml </t>
    </r>
    <r>
      <rPr>
        <b/>
        <sz val="10"/>
        <rFont val="Arial"/>
        <family val="2"/>
      </rPr>
      <t>RAPID IV</t>
    </r>
  </si>
  <si>
    <t xml:space="preserve">100mcg/kg (increase dose by 50mcg/kg each 2 mins to max 300mcg/kg) </t>
  </si>
  <si>
    <t>0.33ml/kg</t>
  </si>
  <si>
    <t>Pancuronium</t>
  </si>
  <si>
    <t>4mg/2ml</t>
  </si>
  <si>
    <t xml:space="preserve">2ml pancuronium + 8ml WFI = 0.4mg/ml </t>
  </si>
  <si>
    <t>100mcg/kg (can give 150mcg/kg, repeat after 3 minutes as required)</t>
  </si>
  <si>
    <t>8ml vial</t>
  </si>
  <si>
    <t>None. Use at room temperature.</t>
  </si>
  <si>
    <t>4ml/kg in at least 2 aliquots, give via ETT (repeat after 6h)</t>
  </si>
  <si>
    <t>4ml/kg</t>
  </si>
  <si>
    <t>120mg/2ml or 240mg/4ml</t>
  </si>
  <si>
    <t>200mg/kg, give via ETT. (Give 100mg/kg after 12h)</t>
  </si>
  <si>
    <t>2.5ml/kg</t>
  </si>
  <si>
    <t>This document should be used in conjunction with the NCCU disclaimer</t>
  </si>
  <si>
    <t>Dose</t>
  </si>
  <si>
    <t>1:10,000 1mg/10ml</t>
  </si>
  <si>
    <t>Calculation</t>
  </si>
  <si>
    <t>1ml/hr=</t>
  </si>
  <si>
    <t>0.1mcg/kg/min</t>
  </si>
  <si>
    <t>0.1-1mcg/kg/min</t>
  </si>
  <si>
    <t>mg/50ml</t>
  </si>
  <si>
    <t>Alprostadil (PROSTIN)</t>
  </si>
  <si>
    <t>500mcg/ml</t>
  </si>
  <si>
    <t>ml saline +500mcg prostin</t>
  </si>
  <si>
    <t>25-50nanogram/kg/min</t>
  </si>
  <si>
    <t>50nanogram/kg/min</t>
  </si>
  <si>
    <t>Dobutamine</t>
  </si>
  <si>
    <t>Dopamine</t>
  </si>
  <si>
    <t>Morphine</t>
  </si>
  <si>
    <t>Noradrenaline</t>
  </si>
  <si>
    <t>250mg/20ml</t>
  </si>
  <si>
    <t>10mcg/kg/min</t>
  </si>
  <si>
    <t>1-20mcg/kg/min (initially 5mcg/kg/min)</t>
  </si>
  <si>
    <t>200mg/5ml</t>
  </si>
  <si>
    <t xml:space="preserve">2-20mcg/kg/min </t>
  </si>
  <si>
    <t>1mcg/kg/min</t>
  </si>
  <si>
    <t>1-2mcg/kg/min</t>
  </si>
  <si>
    <t>Milrinone</t>
  </si>
  <si>
    <t>10mg/10ml</t>
  </si>
  <si>
    <t>30mcg/kg/hr</t>
  </si>
  <si>
    <t>Dilute 0.3mg/kg (3ml/kg) to 50ml of Glc or NaCl</t>
  </si>
  <si>
    <t>Dilute 30mg/kg to 50ml Glc or NaCl</t>
  </si>
  <si>
    <t>Dilute 30mg/kg to 50ml 5% Glc or NaCl</t>
  </si>
  <si>
    <t>Dilute 3mg/kg to 50ml Glc or NaCl</t>
  </si>
  <si>
    <t>Dilute 0.5mg/kg to 50ml Glc or NaCl</t>
  </si>
  <si>
    <t>10-40mcg/kg/hour</t>
  </si>
  <si>
    <t>4mg/4ml</t>
  </si>
  <si>
    <t>Dilute 300mcg/kg to 50ml 5%Glc or NaCl</t>
  </si>
  <si>
    <t>mcg/50ml</t>
  </si>
  <si>
    <t>0.05-0.5mcg/kg/min</t>
  </si>
  <si>
    <t>Patient Name</t>
  </si>
  <si>
    <t>Weight (in kg)</t>
  </si>
  <si>
    <t>Prescribed by</t>
  </si>
  <si>
    <t>Signature</t>
  </si>
  <si>
    <t>Date</t>
  </si>
  <si>
    <t>ml/kg/day</t>
  </si>
  <si>
    <t>Divide 167 by the weight (kg) to give volume of NaCl(ml) + add 500mcg prostin</t>
  </si>
  <si>
    <t>ml/hr</t>
  </si>
  <si>
    <t>Maintenance Fluid</t>
  </si>
  <si>
    <t>Increasing glucose concentration</t>
  </si>
  <si>
    <t>Take</t>
  </si>
  <si>
    <t>ml of 50% glucose</t>
  </si>
  <si>
    <t>Add</t>
  </si>
  <si>
    <t>Concentration required (%)</t>
  </si>
  <si>
    <t>ml of 10% glucose</t>
  </si>
  <si>
    <t xml:space="preserve">To make </t>
  </si>
  <si>
    <t>% Glucose:</t>
  </si>
  <si>
    <r>
      <t>&lt;30w:</t>
    </r>
    <r>
      <rPr>
        <sz val="10"/>
        <color theme="1"/>
        <rFont val="Arial"/>
      </rPr>
      <t xml:space="preserve"> 0.2mcg/kg/min (0.4ml/hr)</t>
    </r>
  </si>
  <si>
    <r>
      <rPr>
        <b/>
        <u/>
        <sz val="10"/>
        <color theme="1"/>
        <rFont val="Arial"/>
      </rPr>
      <t>&gt;30w</t>
    </r>
    <r>
      <rPr>
        <sz val="10"/>
        <color theme="1"/>
        <rFont val="Arial"/>
      </rPr>
      <t xml:space="preserve">: 0.5-0.75mcg/kg/min (1-1.5ml/hr) </t>
    </r>
  </si>
  <si>
    <t xml:space="preserve">Dilute 1.5mg/kg to 50ml </t>
  </si>
  <si>
    <t>5% Glc or NaCl</t>
  </si>
  <si>
    <r>
      <t xml:space="preserve">10mg/ml (in </t>
    </r>
    <r>
      <rPr>
        <b/>
        <sz val="10"/>
        <color theme="1"/>
        <rFont val="Arial"/>
      </rPr>
      <t xml:space="preserve">most </t>
    </r>
    <r>
      <rPr>
        <sz val="10"/>
        <color theme="1"/>
        <rFont val="Arial"/>
      </rPr>
      <t>hospitals)</t>
    </r>
  </si>
  <si>
    <t>Surfactant (Survanta)</t>
  </si>
  <si>
    <t>Surfactant (Curosurf)</t>
  </si>
  <si>
    <r>
      <t xml:space="preserve">Volume </t>
    </r>
    <r>
      <rPr>
        <b/>
        <sz val="10"/>
        <color rgb="FFFF0000"/>
        <rFont val="Arial"/>
      </rPr>
      <t>of diluted drug</t>
    </r>
    <r>
      <rPr>
        <b/>
        <sz val="10"/>
        <rFont val="Arial"/>
        <family val="2"/>
      </rPr>
      <t xml:space="preserve"> for patient</t>
    </r>
  </si>
  <si>
    <r>
      <t>&gt;34weeks/&gt;2.5kg</t>
    </r>
    <r>
      <rPr>
        <sz val="12"/>
        <color theme="1"/>
        <rFont val="Calibri"/>
        <family val="2"/>
        <scheme val="minor"/>
      </rPr>
      <t xml:space="preserve">:1ml/dose    </t>
    </r>
    <r>
      <rPr>
        <b/>
        <sz val="10"/>
        <rFont val="Arial"/>
        <family val="2"/>
      </rPr>
      <t>&lt;34weeks/&lt;2.5kg</t>
    </r>
    <r>
      <rPr>
        <sz val="12"/>
        <color theme="1"/>
        <rFont val="Calibri"/>
        <family val="2"/>
        <scheme val="minor"/>
      </rPr>
      <t>:0.5ml/dose</t>
    </r>
  </si>
  <si>
    <r>
      <rPr>
        <b/>
        <sz val="10"/>
        <rFont val="Arial"/>
        <family val="2"/>
      </rPr>
      <t xml:space="preserve">Morphine </t>
    </r>
    <r>
      <rPr>
        <sz val="10"/>
        <color rgb="FFFF0000"/>
        <rFont val="Arial"/>
      </rPr>
      <t>(in PMH and KEMH)</t>
    </r>
  </si>
  <si>
    <r>
      <rPr>
        <b/>
        <sz val="10"/>
        <rFont val="Arial"/>
        <family val="2"/>
      </rPr>
      <t>Morphine</t>
    </r>
    <r>
      <rPr>
        <sz val="10"/>
        <rFont val="Arial"/>
      </rPr>
      <t xml:space="preserve"> </t>
    </r>
    <r>
      <rPr>
        <sz val="10"/>
        <color rgb="FFFF0000"/>
        <rFont val="Arial"/>
      </rPr>
      <t>(in other Hospitals)</t>
    </r>
  </si>
  <si>
    <t>10mcg/kg/hour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</si>
</sst>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2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Arial"/>
    </font>
    <font>
      <sz val="12"/>
      <color theme="1"/>
      <name val="Arial"/>
    </font>
    <font>
      <b/>
      <u/>
      <sz val="10"/>
      <color theme="1"/>
      <name val="Arial"/>
    </font>
    <font>
      <b/>
      <sz val="10"/>
      <color theme="1"/>
      <name val="Arial"/>
    </font>
    <font>
      <b/>
      <sz val="10"/>
      <color rgb="FFFF0000"/>
      <name val="Arial"/>
    </font>
    <font>
      <sz val="10"/>
      <color rgb="FFFF0000"/>
      <name val="Arial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indexed="10"/>
      </right>
      <top style="medium">
        <color auto="1"/>
      </top>
      <bottom style="medium">
        <color auto="1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rgb="FFFF0000"/>
      </left>
      <right style="thin">
        <color rgb="FFFF0000"/>
      </right>
      <top style="thick">
        <color rgb="FFFF0000"/>
      </top>
      <bottom style="thin">
        <color rgb="FFFF0000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rgb="FFFF0000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29">
    <xf numFmtId="0" fontId="0" fillId="0" borderId="0" xfId="0"/>
    <xf numFmtId="0" fontId="1" fillId="0" borderId="0" xfId="1"/>
    <xf numFmtId="0" fontId="1" fillId="0" borderId="0" xfId="1" applyBorder="1"/>
    <xf numFmtId="0" fontId="1" fillId="0" borderId="1" xfId="1" applyBorder="1"/>
    <xf numFmtId="0" fontId="1" fillId="0" borderId="0" xfId="1" applyBorder="1" applyAlignment="1">
      <alignment horizontal="right"/>
    </xf>
    <xf numFmtId="0" fontId="1" fillId="0" borderId="0" xfId="1" applyBorder="1" applyAlignment="1">
      <alignment horizontal="center" wrapText="1"/>
    </xf>
    <xf numFmtId="0" fontId="1" fillId="0" borderId="0" xfId="1" applyAlignment="1">
      <alignment wrapText="1"/>
    </xf>
    <xf numFmtId="0" fontId="1" fillId="0" borderId="7" xfId="1" applyBorder="1" applyAlignment="1">
      <alignment wrapText="1"/>
    </xf>
    <xf numFmtId="0" fontId="1" fillId="0" borderId="8" xfId="1" applyBorder="1" applyAlignment="1">
      <alignment wrapText="1"/>
    </xf>
    <xf numFmtId="0" fontId="1" fillId="0" borderId="9" xfId="1" applyBorder="1" applyAlignment="1">
      <alignment wrapText="1"/>
    </xf>
    <xf numFmtId="0" fontId="1" fillId="0" borderId="11" xfId="1" applyBorder="1" applyAlignment="1">
      <alignment wrapText="1"/>
    </xf>
    <xf numFmtId="0" fontId="1" fillId="0" borderId="12" xfId="1" applyBorder="1" applyAlignment="1">
      <alignment horizontal="center" wrapText="1"/>
    </xf>
    <xf numFmtId="0" fontId="1" fillId="0" borderId="0" xfId="1" applyBorder="1" applyAlignment="1">
      <alignment wrapText="1"/>
    </xf>
    <xf numFmtId="0" fontId="1" fillId="0" borderId="15" xfId="1" applyBorder="1" applyAlignment="1">
      <alignment wrapText="1"/>
    </xf>
    <xf numFmtId="0" fontId="1" fillId="0" borderId="17" xfId="1" applyBorder="1" applyAlignment="1">
      <alignment wrapText="1"/>
    </xf>
    <xf numFmtId="0" fontId="1" fillId="0" borderId="1" xfId="1" applyBorder="1" applyAlignment="1">
      <alignment horizontal="center" wrapText="1"/>
    </xf>
    <xf numFmtId="0" fontId="1" fillId="0" borderId="0" xfId="1" applyFont="1" applyAlignment="1"/>
    <xf numFmtId="0" fontId="0" fillId="0" borderId="0" xfId="0" applyAlignment="1">
      <alignment wrapText="1"/>
    </xf>
    <xf numFmtId="0" fontId="0" fillId="0" borderId="1" xfId="0" applyBorder="1"/>
    <xf numFmtId="0" fontId="1" fillId="0" borderId="1" xfId="1" applyBorder="1" applyAlignment="1">
      <alignment wrapText="1"/>
    </xf>
    <xf numFmtId="0" fontId="1" fillId="0" borderId="1" xfId="1" applyBorder="1" applyAlignment="1">
      <alignment horizontal="left" wrapText="1"/>
    </xf>
    <xf numFmtId="0" fontId="1" fillId="0" borderId="1" xfId="1" applyBorder="1" applyAlignment="1">
      <alignment horizontal="right" wrapText="1"/>
    </xf>
    <xf numFmtId="0" fontId="1" fillId="0" borderId="1" xfId="1" applyBorder="1" applyAlignment="1">
      <alignment horizontal="right"/>
    </xf>
    <xf numFmtId="14" fontId="1" fillId="0" borderId="1" xfId="1" applyNumberFormat="1" applyBorder="1" applyAlignment="1">
      <alignment wrapText="1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6" fillId="0" borderId="1" xfId="0" applyFont="1" applyBorder="1"/>
    <xf numFmtId="0" fontId="6" fillId="0" borderId="19" xfId="0" applyFont="1" applyBorder="1"/>
    <xf numFmtId="0" fontId="6" fillId="0" borderId="21" xfId="0" applyFont="1" applyBorder="1" applyAlignment="1">
      <alignment wrapText="1"/>
    </xf>
    <xf numFmtId="0" fontId="6" fillId="0" borderId="22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27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6" fillId="0" borderId="12" xfId="0" applyFont="1" applyBorder="1" applyAlignment="1">
      <alignment wrapText="1"/>
    </xf>
    <xf numFmtId="0" fontId="6" fillId="0" borderId="12" xfId="0" applyFont="1" applyBorder="1" applyAlignment="1"/>
    <xf numFmtId="0" fontId="6" fillId="0" borderId="29" xfId="0" applyFont="1" applyBorder="1" applyAlignment="1">
      <alignment wrapText="1"/>
    </xf>
    <xf numFmtId="0" fontId="7" fillId="0" borderId="0" xfId="0" applyFont="1" applyAlignment="1">
      <alignment wrapText="1"/>
    </xf>
    <xf numFmtId="0" fontId="6" fillId="0" borderId="4" xfId="0" applyFont="1" applyBorder="1" applyAlignment="1">
      <alignment wrapText="1"/>
    </xf>
    <xf numFmtId="0" fontId="6" fillId="0" borderId="20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31" xfId="0" applyFont="1" applyBorder="1" applyAlignment="1">
      <alignment wrapText="1"/>
    </xf>
    <xf numFmtId="0" fontId="6" fillId="0" borderId="23" xfId="0" applyFont="1" applyBorder="1" applyAlignment="1">
      <alignment wrapText="1"/>
    </xf>
    <xf numFmtId="0" fontId="6" fillId="0" borderId="15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33" xfId="0" applyFont="1" applyBorder="1" applyAlignment="1">
      <alignment wrapText="1"/>
    </xf>
    <xf numFmtId="0" fontId="6" fillId="0" borderId="37" xfId="0" applyFont="1" applyBorder="1" applyAlignment="1">
      <alignment wrapText="1"/>
    </xf>
    <xf numFmtId="0" fontId="6" fillId="0" borderId="35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44" xfId="0" applyFont="1" applyBorder="1" applyAlignment="1">
      <alignment horizontal="right" wrapText="1"/>
    </xf>
    <xf numFmtId="0" fontId="6" fillId="0" borderId="46" xfId="0" applyFont="1" applyBorder="1" applyAlignment="1">
      <alignment wrapText="1"/>
    </xf>
    <xf numFmtId="0" fontId="0" fillId="0" borderId="4" xfId="0" applyBorder="1"/>
    <xf numFmtId="0" fontId="0" fillId="0" borderId="5" xfId="0" applyBorder="1"/>
    <xf numFmtId="0" fontId="9" fillId="0" borderId="21" xfId="0" applyFont="1" applyBorder="1" applyAlignment="1"/>
    <xf numFmtId="0" fontId="9" fillId="0" borderId="0" xfId="0" applyFont="1" applyBorder="1" applyAlignment="1">
      <alignment wrapText="1"/>
    </xf>
    <xf numFmtId="0" fontId="6" fillId="0" borderId="39" xfId="0" applyFont="1" applyBorder="1"/>
    <xf numFmtId="0" fontId="6" fillId="0" borderId="5" xfId="0" applyFont="1" applyBorder="1"/>
    <xf numFmtId="0" fontId="6" fillId="0" borderId="26" xfId="0" applyFont="1" applyBorder="1" applyAlignment="1">
      <alignment horizontal="right" wrapText="1"/>
    </xf>
    <xf numFmtId="0" fontId="6" fillId="0" borderId="41" xfId="0" applyFont="1" applyBorder="1" applyAlignment="1">
      <alignment horizontal="right"/>
    </xf>
    <xf numFmtId="0" fontId="6" fillId="0" borderId="42" xfId="0" applyFont="1" applyBorder="1"/>
    <xf numFmtId="0" fontId="6" fillId="0" borderId="43" xfId="0" applyFont="1" applyBorder="1"/>
    <xf numFmtId="0" fontId="6" fillId="0" borderId="15" xfId="0" applyFont="1" applyBorder="1" applyAlignment="1">
      <alignment vertical="top" wrapText="1"/>
    </xf>
    <xf numFmtId="0" fontId="6" fillId="0" borderId="18" xfId="0" applyFont="1" applyBorder="1" applyProtection="1">
      <protection locked="0"/>
    </xf>
    <xf numFmtId="0" fontId="1" fillId="0" borderId="38" xfId="0" applyFont="1" applyBorder="1" applyProtection="1">
      <protection locked="0"/>
    </xf>
    <xf numFmtId="0" fontId="6" fillId="0" borderId="40" xfId="0" applyFont="1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horizontal="right"/>
      <protection locked="0"/>
    </xf>
    <xf numFmtId="0" fontId="1" fillId="0" borderId="3" xfId="1" applyBorder="1" applyAlignment="1" applyProtection="1">
      <alignment horizontal="left"/>
      <protection locked="0"/>
    </xf>
    <xf numFmtId="0" fontId="1" fillId="0" borderId="1" xfId="1" applyBorder="1" applyProtection="1">
      <protection locked="0"/>
    </xf>
    <xf numFmtId="0" fontId="2" fillId="0" borderId="2" xfId="1" applyFont="1" applyBorder="1" applyAlignment="1">
      <alignment horizontal="right" wrapText="1"/>
    </xf>
    <xf numFmtId="0" fontId="2" fillId="0" borderId="47" xfId="1" applyFont="1" applyBorder="1" applyAlignment="1">
      <alignment wrapText="1"/>
    </xf>
    <xf numFmtId="0" fontId="2" fillId="0" borderId="48" xfId="1" applyFont="1" applyBorder="1" applyAlignment="1">
      <alignment wrapText="1"/>
    </xf>
    <xf numFmtId="0" fontId="2" fillId="0" borderId="49" xfId="1" applyFont="1" applyBorder="1" applyAlignment="1">
      <alignment wrapText="1"/>
    </xf>
    <xf numFmtId="0" fontId="2" fillId="0" borderId="48" xfId="1" applyFont="1" applyBorder="1" applyAlignment="1">
      <alignment horizontal="center" wrapText="1"/>
    </xf>
    <xf numFmtId="0" fontId="1" fillId="0" borderId="24" xfId="1" applyBorder="1" applyAlignment="1">
      <alignment wrapText="1"/>
    </xf>
    <xf numFmtId="0" fontId="1" fillId="0" borderId="53" xfId="1" applyBorder="1" applyAlignment="1">
      <alignment wrapText="1"/>
    </xf>
    <xf numFmtId="0" fontId="1" fillId="0" borderId="54" xfId="1" applyBorder="1" applyAlignment="1">
      <alignment wrapText="1"/>
    </xf>
    <xf numFmtId="0" fontId="1" fillId="0" borderId="55" xfId="1" applyBorder="1" applyAlignment="1">
      <alignment wrapText="1"/>
    </xf>
    <xf numFmtId="0" fontId="1" fillId="0" borderId="57" xfId="1" applyBorder="1" applyAlignment="1">
      <alignment wrapText="1"/>
    </xf>
    <xf numFmtId="0" fontId="1" fillId="0" borderId="36" xfId="1" applyBorder="1" applyAlignment="1">
      <alignment horizontal="center" wrapText="1"/>
    </xf>
    <xf numFmtId="0" fontId="1" fillId="0" borderId="25" xfId="1" applyBorder="1" applyAlignment="1">
      <alignment wrapText="1"/>
    </xf>
    <xf numFmtId="0" fontId="1" fillId="0" borderId="28" xfId="1" applyBorder="1" applyAlignment="1">
      <alignment wrapText="1"/>
    </xf>
    <xf numFmtId="0" fontId="1" fillId="0" borderId="29" xfId="1" applyBorder="1" applyAlignment="1">
      <alignment wrapText="1"/>
    </xf>
    <xf numFmtId="0" fontId="2" fillId="0" borderId="28" xfId="1" applyFont="1" applyFill="1" applyBorder="1" applyAlignment="1">
      <alignment wrapText="1"/>
    </xf>
    <xf numFmtId="0" fontId="2" fillId="0" borderId="28" xfId="1" applyFont="1" applyBorder="1" applyAlignment="1">
      <alignment wrapText="1"/>
    </xf>
    <xf numFmtId="0" fontId="1" fillId="0" borderId="59" xfId="1" applyBorder="1" applyAlignment="1">
      <alignment wrapText="1"/>
    </xf>
    <xf numFmtId="0" fontId="2" fillId="0" borderId="34" xfId="1" applyFont="1" applyBorder="1" applyAlignment="1">
      <alignment wrapText="1"/>
    </xf>
    <xf numFmtId="0" fontId="1" fillId="0" borderId="60" xfId="1" applyBorder="1" applyAlignment="1">
      <alignment wrapText="1"/>
    </xf>
    <xf numFmtId="0" fontId="1" fillId="0" borderId="61" xfId="1" applyBorder="1" applyAlignment="1">
      <alignment wrapText="1"/>
    </xf>
    <xf numFmtId="0" fontId="1" fillId="0" borderId="62" xfId="1" applyBorder="1" applyAlignment="1">
      <alignment wrapText="1"/>
    </xf>
    <xf numFmtId="0" fontId="1" fillId="0" borderId="64" xfId="1" applyBorder="1" applyAlignment="1">
      <alignment wrapText="1"/>
    </xf>
    <xf numFmtId="0" fontId="1" fillId="0" borderId="37" xfId="1" applyBorder="1" applyAlignment="1">
      <alignment horizontal="center" wrapText="1"/>
    </xf>
    <xf numFmtId="0" fontId="1" fillId="0" borderId="35" xfId="1" applyBorder="1" applyAlignment="1">
      <alignment wrapText="1"/>
    </xf>
    <xf numFmtId="0" fontId="9" fillId="0" borderId="26" xfId="0" applyFont="1" applyBorder="1" applyAlignment="1">
      <alignment wrapText="1"/>
    </xf>
    <xf numFmtId="0" fontId="9" fillId="0" borderId="28" xfId="0" applyFont="1" applyBorder="1" applyAlignment="1">
      <alignment wrapText="1"/>
    </xf>
    <xf numFmtId="0" fontId="9" fillId="0" borderId="30" xfId="0" applyFont="1" applyBorder="1" applyAlignment="1">
      <alignment wrapText="1"/>
    </xf>
    <xf numFmtId="0" fontId="8" fillId="0" borderId="31" xfId="0" applyFont="1" applyBorder="1" applyAlignment="1">
      <alignment wrapText="1"/>
    </xf>
    <xf numFmtId="0" fontId="9" fillId="0" borderId="32" xfId="0" applyFont="1" applyBorder="1"/>
    <xf numFmtId="0" fontId="9" fillId="0" borderId="34" xfId="0" applyFont="1" applyBorder="1" applyAlignment="1">
      <alignment wrapText="1"/>
    </xf>
    <xf numFmtId="0" fontId="6" fillId="0" borderId="60" xfId="0" applyFont="1" applyBorder="1" applyAlignment="1">
      <alignment wrapText="1"/>
    </xf>
    <xf numFmtId="0" fontId="6" fillId="0" borderId="62" xfId="0" applyFont="1" applyBorder="1" applyAlignment="1">
      <alignment wrapText="1"/>
    </xf>
    <xf numFmtId="0" fontId="9" fillId="0" borderId="47" xfId="0" applyFont="1" applyBorder="1"/>
    <xf numFmtId="0" fontId="9" fillId="0" borderId="65" xfId="0" applyFont="1" applyBorder="1"/>
    <xf numFmtId="0" fontId="9" fillId="0" borderId="66" xfId="0" applyFont="1" applyBorder="1"/>
    <xf numFmtId="0" fontId="9" fillId="0" borderId="48" xfId="0" applyFont="1" applyBorder="1"/>
    <xf numFmtId="0" fontId="9" fillId="0" borderId="52" xfId="0" applyFont="1" applyBorder="1"/>
    <xf numFmtId="0" fontId="9" fillId="0" borderId="7" xfId="0" applyFont="1" applyBorder="1" applyAlignment="1">
      <alignment horizontal="right"/>
    </xf>
    <xf numFmtId="0" fontId="6" fillId="0" borderId="67" xfId="0" applyFont="1" applyBorder="1"/>
    <xf numFmtId="0" fontId="9" fillId="0" borderId="0" xfId="0" applyFont="1" applyBorder="1" applyAlignment="1">
      <alignment horizontal="right" wrapText="1"/>
    </xf>
    <xf numFmtId="164" fontId="1" fillId="0" borderId="56" xfId="1" applyNumberFormat="1" applyBorder="1" applyAlignment="1">
      <alignment wrapText="1"/>
    </xf>
    <xf numFmtId="164" fontId="1" fillId="0" borderId="10" xfId="1" applyNumberFormat="1" applyBorder="1" applyAlignment="1">
      <alignment wrapText="1"/>
    </xf>
    <xf numFmtId="164" fontId="1" fillId="0" borderId="63" xfId="1" applyNumberFormat="1" applyBorder="1" applyAlignment="1">
      <alignment wrapText="1"/>
    </xf>
    <xf numFmtId="164" fontId="1" fillId="0" borderId="16" xfId="1" applyNumberFormat="1" applyBorder="1" applyAlignment="1">
      <alignment wrapText="1"/>
    </xf>
    <xf numFmtId="2" fontId="1" fillId="0" borderId="56" xfId="1" applyNumberFormat="1" applyBorder="1" applyAlignment="1">
      <alignment wrapText="1"/>
    </xf>
    <xf numFmtId="2" fontId="1" fillId="0" borderId="10" xfId="1" applyNumberFormat="1" applyBorder="1" applyAlignment="1">
      <alignment wrapText="1"/>
    </xf>
    <xf numFmtId="2" fontId="1" fillId="0" borderId="6" xfId="1" applyNumberFormat="1" applyBorder="1" applyAlignment="1">
      <alignment wrapText="1"/>
    </xf>
    <xf numFmtId="164" fontId="6" fillId="0" borderId="26" xfId="0" applyNumberFormat="1" applyFont="1" applyBorder="1" applyAlignment="1">
      <alignment wrapText="1"/>
    </xf>
    <xf numFmtId="164" fontId="6" fillId="0" borderId="28" xfId="0" applyNumberFormat="1" applyFont="1" applyBorder="1" applyAlignment="1">
      <alignment wrapText="1"/>
    </xf>
    <xf numFmtId="164" fontId="6" fillId="0" borderId="30" xfId="0" applyNumberFormat="1" applyFont="1" applyBorder="1" applyAlignment="1">
      <alignment wrapText="1"/>
    </xf>
    <xf numFmtId="164" fontId="6" fillId="0" borderId="32" xfId="0" applyNumberFormat="1" applyFont="1" applyBorder="1" applyAlignment="1">
      <alignment wrapText="1"/>
    </xf>
    <xf numFmtId="164" fontId="6" fillId="0" borderId="34" xfId="0" applyNumberFormat="1" applyFont="1" applyBorder="1" applyAlignment="1">
      <alignment wrapText="1"/>
    </xf>
    <xf numFmtId="164" fontId="6" fillId="0" borderId="0" xfId="0" applyNumberFormat="1" applyFont="1" applyBorder="1" applyAlignment="1">
      <alignment wrapText="1"/>
    </xf>
    <xf numFmtId="164" fontId="6" fillId="0" borderId="45" xfId="0" applyNumberFormat="1" applyFont="1" applyBorder="1" applyAlignment="1">
      <alignment wrapText="1"/>
    </xf>
    <xf numFmtId="0" fontId="2" fillId="0" borderId="50" xfId="1" applyFont="1" applyBorder="1" applyAlignment="1">
      <alignment horizontal="center" wrapText="1"/>
    </xf>
    <xf numFmtId="0" fontId="2" fillId="0" borderId="51" xfId="1" applyFont="1" applyBorder="1" applyAlignment="1">
      <alignment horizontal="center" wrapText="1"/>
    </xf>
    <xf numFmtId="0" fontId="2" fillId="0" borderId="52" xfId="1" applyFont="1" applyBorder="1" applyAlignment="1">
      <alignment horizontal="center" wrapText="1"/>
    </xf>
    <xf numFmtId="0" fontId="2" fillId="0" borderId="13" xfId="1" applyFont="1" applyBorder="1" applyAlignment="1">
      <alignment horizontal="center" wrapText="1"/>
    </xf>
    <xf numFmtId="0" fontId="1" fillId="0" borderId="14" xfId="1" applyBorder="1" applyAlignment="1">
      <alignment horizontal="center" wrapText="1"/>
    </xf>
    <xf numFmtId="0" fontId="1" fillId="0" borderId="58" xfId="1" applyBorder="1" applyAlignment="1">
      <alignment horizontal="center" wrapText="1"/>
    </xf>
  </cellXfs>
  <cellStyles count="4">
    <cellStyle name="Followed Hyperlink" xfId="3" builtinId="9" hidden="1"/>
    <cellStyle name="Hyperlink" xfId="2" builtinId="8" hidden="1"/>
    <cellStyle name="Normal" xfId="0" builtinId="0"/>
    <cellStyle name="Normal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457200</xdr:colOff>
      <xdr:row>0</xdr:row>
      <xdr:rowOff>38100</xdr:rowOff>
    </xdr:from>
    <xdr:to>
      <xdr:col>12</xdr:col>
      <xdr:colOff>584200</xdr:colOff>
      <xdr:row>6</xdr:row>
      <xdr:rowOff>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1025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>
    <xdr:from>
      <xdr:col>9</xdr:col>
      <xdr:colOff>457200</xdr:colOff>
      <xdr:row>0</xdr:row>
      <xdr:rowOff>38100</xdr:rowOff>
    </xdr:from>
    <xdr:to>
      <xdr:col>12</xdr:col>
      <xdr:colOff>584200</xdr:colOff>
      <xdr:row>6</xdr:row>
      <xdr:rowOff>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0800" y="38100"/>
          <a:ext cx="2019300" cy="90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1320800</xdr:colOff>
      <xdr:row>0</xdr:row>
      <xdr:rowOff>12700</xdr:rowOff>
    </xdr:from>
    <xdr:to>
      <xdr:col>10</xdr:col>
      <xdr:colOff>1968500</xdr:colOff>
      <xdr:row>4</xdr:row>
      <xdr:rowOff>152400</xdr:rowOff>
    </xdr:to>
    <xdr:sp macro="" textlink="">
      <xdr:nvSpPr>
        <xdr:cNvPr id="2050" name="Object 2" hidden="1">
          <a:extLst>
            <a:ext uri="{63B3BB69-23CF-44E3-9099-C40C66FF867C}">
              <a14:compatExt xmlns:a14="http://schemas.microsoft.com/office/drawing/2010/main" spid="_x0000_s2050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>
    <xdr:from>
      <xdr:col>9</xdr:col>
      <xdr:colOff>687885</xdr:colOff>
      <xdr:row>0</xdr:row>
      <xdr:rowOff>12700</xdr:rowOff>
    </xdr:from>
    <xdr:to>
      <xdr:col>10</xdr:col>
      <xdr:colOff>1968500</xdr:colOff>
      <xdr:row>5</xdr:row>
      <xdr:rowOff>203200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4985" y="12700"/>
          <a:ext cx="2652215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8"/>
  <sheetViews>
    <sheetView showGridLines="0" workbookViewId="0">
      <selection activeCell="G4" sqref="G4"/>
    </sheetView>
  </sheetViews>
  <sheetFormatPr defaultColWidth="8.875" defaultRowHeight="12.75" x14ac:dyDescent="0.2"/>
  <cols>
    <col min="1" max="1" width="2.125" style="1" customWidth="1"/>
    <col min="2" max="2" width="24.875" style="1" customWidth="1"/>
    <col min="3" max="3" width="1.875" style="1" customWidth="1"/>
    <col min="4" max="5" width="9.125" style="1" hidden="1" customWidth="1"/>
    <col min="6" max="6" width="12.625" style="1" customWidth="1"/>
    <col min="7" max="7" width="22.5" style="1" customWidth="1"/>
    <col min="8" max="8" width="24.625" style="1" customWidth="1"/>
    <col min="9" max="9" width="6" style="1" customWidth="1"/>
    <col min="10" max="10" width="7.125" style="1" customWidth="1"/>
    <col min="11" max="13" width="8.875" style="1"/>
    <col min="14" max="14" width="2.875" style="1" customWidth="1"/>
    <col min="15" max="16384" width="8.875" style="1"/>
  </cols>
  <sheetData>
    <row r="1" spans="2:16" x14ac:dyDescent="0.2">
      <c r="B1" s="1" t="s">
        <v>2</v>
      </c>
    </row>
    <row r="2" spans="2:16" x14ac:dyDescent="0.2">
      <c r="B2" s="1" t="s">
        <v>3</v>
      </c>
    </row>
    <row r="4" spans="2:16" x14ac:dyDescent="0.2">
      <c r="C4" s="2"/>
      <c r="D4" s="3"/>
      <c r="E4" s="3"/>
      <c r="F4" s="4" t="s">
        <v>109</v>
      </c>
      <c r="G4" s="68"/>
    </row>
    <row r="5" spans="2:16" ht="13.5" thickBot="1" x14ac:dyDescent="0.25"/>
    <row r="6" spans="2:16" ht="13.5" thickBot="1" x14ac:dyDescent="0.25">
      <c r="F6" s="69" t="s">
        <v>110</v>
      </c>
      <c r="G6" s="67"/>
      <c r="I6" s="2"/>
    </row>
    <row r="7" spans="2:16" ht="13.5" thickBot="1" x14ac:dyDescent="0.25"/>
    <row r="8" spans="2:16" ht="27" thickTop="1" thickBot="1" x14ac:dyDescent="0.25">
      <c r="B8" s="70" t="s">
        <v>4</v>
      </c>
      <c r="C8" s="71"/>
      <c r="D8" s="71"/>
      <c r="E8" s="71"/>
      <c r="F8" s="72" t="s">
        <v>5</v>
      </c>
      <c r="G8" s="72" t="s">
        <v>6</v>
      </c>
      <c r="H8" s="71" t="s">
        <v>7</v>
      </c>
      <c r="I8" s="123" t="s">
        <v>8</v>
      </c>
      <c r="J8" s="124"/>
      <c r="K8" s="73" t="s">
        <v>9</v>
      </c>
      <c r="L8" s="123" t="s">
        <v>133</v>
      </c>
      <c r="M8" s="125"/>
      <c r="N8" s="5"/>
      <c r="O8" s="6"/>
      <c r="P8" s="6"/>
    </row>
    <row r="9" spans="2:16" ht="26.25" thickTop="1" x14ac:dyDescent="0.2">
      <c r="B9" s="74" t="s">
        <v>135</v>
      </c>
      <c r="C9" s="75"/>
      <c r="D9" s="76"/>
      <c r="E9" s="76"/>
      <c r="F9" s="76" t="s">
        <v>10</v>
      </c>
      <c r="G9" s="76" t="s">
        <v>11</v>
      </c>
      <c r="H9" s="77" t="s">
        <v>12</v>
      </c>
      <c r="I9" s="109" t="str">
        <f>IF(G6="","",PRODUCT(G6,100))</f>
        <v/>
      </c>
      <c r="J9" s="78" t="s">
        <v>13</v>
      </c>
      <c r="K9" s="79" t="s">
        <v>14</v>
      </c>
      <c r="L9" s="113" t="str">
        <f>IF(G6="","",PRODUCT(G6,0.1))</f>
        <v/>
      </c>
      <c r="M9" s="80" t="s">
        <v>15</v>
      </c>
      <c r="N9" s="12"/>
      <c r="O9" s="6"/>
    </row>
    <row r="10" spans="2:16" ht="25.5" x14ac:dyDescent="0.2">
      <c r="B10" s="81" t="s">
        <v>136</v>
      </c>
      <c r="C10" s="8"/>
      <c r="D10" s="9"/>
      <c r="E10" s="9"/>
      <c r="F10" s="9" t="s">
        <v>16</v>
      </c>
      <c r="G10" s="9" t="s">
        <v>17</v>
      </c>
      <c r="H10" s="7" t="s">
        <v>12</v>
      </c>
      <c r="I10" s="110" t="str">
        <f>IF(G6="","",PRODUCT(G6,100))</f>
        <v/>
      </c>
      <c r="J10" s="10" t="s">
        <v>13</v>
      </c>
      <c r="K10" s="11" t="s">
        <v>14</v>
      </c>
      <c r="L10" s="114" t="str">
        <f>IF(G6="","",PRODUCT(G6,0.1))</f>
        <v/>
      </c>
      <c r="M10" s="82" t="s">
        <v>15</v>
      </c>
      <c r="N10" s="12"/>
      <c r="O10" s="6"/>
      <c r="P10" s="6"/>
    </row>
    <row r="11" spans="2:16" ht="38.25" x14ac:dyDescent="0.2">
      <c r="B11" s="83" t="s">
        <v>18</v>
      </c>
      <c r="C11" s="8"/>
      <c r="D11" s="9"/>
      <c r="E11" s="9"/>
      <c r="F11" s="9" t="s">
        <v>19</v>
      </c>
      <c r="G11" s="9" t="s">
        <v>20</v>
      </c>
      <c r="H11" s="7" t="s">
        <v>21</v>
      </c>
      <c r="I11" s="110" t="str">
        <f>IF(G6="","",PRODUCT(G6,4))</f>
        <v/>
      </c>
      <c r="J11" s="10" t="s">
        <v>13</v>
      </c>
      <c r="K11" s="11" t="s">
        <v>22</v>
      </c>
      <c r="L11" s="114" t="str">
        <f>IF(G6="","",PRODUCT(G6,0.4))</f>
        <v/>
      </c>
      <c r="M11" s="82" t="s">
        <v>15</v>
      </c>
      <c r="N11" s="12"/>
      <c r="O11" s="6"/>
      <c r="P11" s="6"/>
    </row>
    <row r="12" spans="2:16" ht="25.5" x14ac:dyDescent="0.2">
      <c r="B12" s="84" t="s">
        <v>23</v>
      </c>
      <c r="C12" s="8"/>
      <c r="D12" s="9"/>
      <c r="E12" s="9"/>
      <c r="F12" s="9" t="s">
        <v>24</v>
      </c>
      <c r="G12" s="9" t="s">
        <v>25</v>
      </c>
      <c r="H12" s="7" t="s">
        <v>26</v>
      </c>
      <c r="I12" s="110" t="str">
        <f>IF(G6="","",PRODUCT(G6,20))</f>
        <v/>
      </c>
      <c r="J12" s="10" t="s">
        <v>13</v>
      </c>
      <c r="K12" s="11" t="s">
        <v>27</v>
      </c>
      <c r="L12" s="114" t="str">
        <f>IF(G6="","",PRODUCT(G6,0.2))</f>
        <v/>
      </c>
      <c r="M12" s="82" t="s">
        <v>15</v>
      </c>
      <c r="N12" s="12"/>
      <c r="O12" s="6"/>
      <c r="P12" s="6"/>
    </row>
    <row r="13" spans="2:16" ht="26.25" thickBot="1" x14ac:dyDescent="0.25">
      <c r="B13" s="84" t="s">
        <v>28</v>
      </c>
      <c r="C13" s="8"/>
      <c r="D13" s="9"/>
      <c r="E13" s="9"/>
      <c r="F13" s="9" t="s">
        <v>29</v>
      </c>
      <c r="G13" s="9" t="s">
        <v>30</v>
      </c>
      <c r="H13" s="7" t="s">
        <v>31</v>
      </c>
      <c r="I13" s="110" t="str">
        <f>IF(G6="","",PRODUCT(G6,2))</f>
        <v/>
      </c>
      <c r="J13" s="10" t="s">
        <v>32</v>
      </c>
      <c r="K13" s="11" t="s">
        <v>27</v>
      </c>
      <c r="L13" s="114" t="str">
        <f>IF(G6="","",PRODUCT(G6,0.2))</f>
        <v/>
      </c>
      <c r="M13" s="82" t="s">
        <v>15</v>
      </c>
      <c r="N13" s="12"/>
      <c r="O13" s="6"/>
      <c r="P13" s="6"/>
    </row>
    <row r="14" spans="2:16" ht="27" thickBot="1" x14ac:dyDescent="0.3">
      <c r="B14" s="84" t="s">
        <v>35</v>
      </c>
      <c r="C14" s="8"/>
      <c r="D14" s="9"/>
      <c r="E14" s="9"/>
      <c r="F14" s="9" t="s">
        <v>36</v>
      </c>
      <c r="G14" s="7" t="s">
        <v>37</v>
      </c>
      <c r="H14" s="126" t="s">
        <v>134</v>
      </c>
      <c r="I14" s="127"/>
      <c r="J14" s="127"/>
      <c r="K14" s="127"/>
      <c r="L14" s="127"/>
      <c r="M14" s="128"/>
      <c r="N14" s="5"/>
      <c r="O14" s="6"/>
      <c r="P14" s="6"/>
    </row>
    <row r="15" spans="2:16" s="6" customFormat="1" ht="40.5" customHeight="1" x14ac:dyDescent="0.2">
      <c r="B15" s="84" t="s">
        <v>38</v>
      </c>
      <c r="C15" s="8"/>
      <c r="D15" s="9"/>
      <c r="E15" s="9"/>
      <c r="F15" s="9" t="s">
        <v>39</v>
      </c>
      <c r="G15" s="9" t="s">
        <v>40</v>
      </c>
      <c r="H15" s="13" t="s">
        <v>41</v>
      </c>
      <c r="I15" s="112" t="str">
        <f>IF(G6="","",PRODUCT(G6,1))</f>
        <v/>
      </c>
      <c r="J15" s="14" t="s">
        <v>42</v>
      </c>
      <c r="K15" s="15" t="s">
        <v>43</v>
      </c>
      <c r="L15" s="115" t="str">
        <f>IF(G6="","",PRODUCT(G6,2))</f>
        <v/>
      </c>
      <c r="M15" s="85" t="s">
        <v>15</v>
      </c>
      <c r="N15" s="12"/>
    </row>
    <row r="16" spans="2:16" ht="25.5" x14ac:dyDescent="0.2">
      <c r="B16" s="84" t="s">
        <v>44</v>
      </c>
      <c r="C16" s="8"/>
      <c r="D16" s="9"/>
      <c r="E16" s="9"/>
      <c r="F16" s="9" t="s">
        <v>45</v>
      </c>
      <c r="G16" s="9" t="s">
        <v>46</v>
      </c>
      <c r="H16" s="7" t="s">
        <v>33</v>
      </c>
      <c r="I16" s="110" t="str">
        <f>IF(G6="","",PRODUCT(G6,100))</f>
        <v/>
      </c>
      <c r="J16" s="10" t="s">
        <v>13</v>
      </c>
      <c r="K16" s="11" t="s">
        <v>14</v>
      </c>
      <c r="L16" s="114" t="str">
        <f>IF(G6="","",PRODUCT(G6,0.1))</f>
        <v/>
      </c>
      <c r="M16" s="82" t="s">
        <v>15</v>
      </c>
      <c r="N16" s="12"/>
      <c r="O16" s="6"/>
      <c r="P16" s="6"/>
    </row>
    <row r="17" spans="2:16" ht="25.5" x14ac:dyDescent="0.2">
      <c r="B17" s="84" t="s">
        <v>47</v>
      </c>
      <c r="C17" s="8"/>
      <c r="D17" s="9"/>
      <c r="E17" s="9"/>
      <c r="F17" s="9" t="s">
        <v>48</v>
      </c>
      <c r="G17" s="9" t="s">
        <v>49</v>
      </c>
      <c r="H17" s="7" t="s">
        <v>50</v>
      </c>
      <c r="I17" s="110" t="str">
        <f>IF(G6="","",PRODUCT(G6,0.11))</f>
        <v/>
      </c>
      <c r="J17" s="10" t="s">
        <v>42</v>
      </c>
      <c r="K17" s="11" t="s">
        <v>51</v>
      </c>
      <c r="L17" s="114" t="str">
        <f>IF(G6="","",PRODUCT(G6,0.5))</f>
        <v/>
      </c>
      <c r="M17" s="82" t="s">
        <v>15</v>
      </c>
      <c r="N17" s="12"/>
      <c r="O17" s="6"/>
      <c r="P17" s="6"/>
    </row>
    <row r="18" spans="2:16" ht="13.5" customHeight="1" x14ac:dyDescent="0.2">
      <c r="B18" s="84" t="s">
        <v>52</v>
      </c>
      <c r="C18" s="8"/>
      <c r="D18" s="9"/>
      <c r="E18" s="9"/>
      <c r="F18" s="9" t="s">
        <v>53</v>
      </c>
      <c r="G18" s="9" t="s">
        <v>54</v>
      </c>
      <c r="H18" s="7" t="s">
        <v>55</v>
      </c>
      <c r="I18" s="110" t="str">
        <f>IF(G6="","",PRODUCT(G6,200))</f>
        <v/>
      </c>
      <c r="J18" s="10" t="s">
        <v>13</v>
      </c>
      <c r="K18" s="11" t="s">
        <v>27</v>
      </c>
      <c r="L18" s="114" t="str">
        <f>IF(G6="","",PRODUCT(G6,0.2))</f>
        <v/>
      </c>
      <c r="M18" s="82" t="s">
        <v>15</v>
      </c>
      <c r="N18" s="12"/>
      <c r="O18" s="6"/>
      <c r="P18" s="6"/>
    </row>
    <row r="19" spans="2:16" ht="38.25" x14ac:dyDescent="0.2">
      <c r="B19" s="84" t="s">
        <v>56</v>
      </c>
      <c r="C19" s="8"/>
      <c r="D19" s="9"/>
      <c r="E19" s="9"/>
      <c r="F19" s="9" t="s">
        <v>57</v>
      </c>
      <c r="G19" s="9" t="s">
        <v>58</v>
      </c>
      <c r="H19" s="7" t="s">
        <v>59</v>
      </c>
      <c r="I19" s="110" t="str">
        <f>IF(G6="","",PRODUCT(G6,100))</f>
        <v/>
      </c>
      <c r="J19" s="10" t="s">
        <v>13</v>
      </c>
      <c r="K19" s="11" t="s">
        <v>60</v>
      </c>
      <c r="L19" s="114" t="str">
        <f>IF(G6="","",PRODUCT(G6,0.33))</f>
        <v/>
      </c>
      <c r="M19" s="82" t="s">
        <v>15</v>
      </c>
      <c r="N19" s="12"/>
      <c r="O19" s="6"/>
      <c r="P19" s="6"/>
    </row>
    <row r="20" spans="2:16" ht="38.25" x14ac:dyDescent="0.2">
      <c r="B20" s="84" t="s">
        <v>61</v>
      </c>
      <c r="C20" s="8"/>
      <c r="D20" s="9"/>
      <c r="E20" s="9"/>
      <c r="F20" s="9" t="s">
        <v>62</v>
      </c>
      <c r="G20" s="9" t="s">
        <v>63</v>
      </c>
      <c r="H20" s="7" t="s">
        <v>64</v>
      </c>
      <c r="I20" s="110" t="str">
        <f>IF(G6="","",PRODUCT(G6,100))</f>
        <v/>
      </c>
      <c r="J20" s="10" t="s">
        <v>13</v>
      </c>
      <c r="K20" s="11" t="s">
        <v>34</v>
      </c>
      <c r="L20" s="114" t="str">
        <f>IF(G6="","",PRODUCT(G6,0.25))</f>
        <v/>
      </c>
      <c r="M20" s="82" t="s">
        <v>15</v>
      </c>
      <c r="N20" s="12"/>
      <c r="O20" s="6"/>
      <c r="P20" s="6"/>
    </row>
    <row r="21" spans="2:16" ht="27.75" customHeight="1" x14ac:dyDescent="0.2">
      <c r="B21" s="84" t="s">
        <v>131</v>
      </c>
      <c r="C21" s="8"/>
      <c r="D21" s="9"/>
      <c r="E21" s="9"/>
      <c r="F21" s="9" t="s">
        <v>65</v>
      </c>
      <c r="G21" s="9" t="s">
        <v>66</v>
      </c>
      <c r="H21" s="7" t="s">
        <v>67</v>
      </c>
      <c r="I21" s="110" t="str">
        <f>IF(G6="","",PRODUCT(G6,4))</f>
        <v/>
      </c>
      <c r="J21" s="10" t="s">
        <v>15</v>
      </c>
      <c r="K21" s="11" t="s">
        <v>68</v>
      </c>
      <c r="L21" s="110" t="str">
        <f>IF(G6="","",PRODUCT(G6,4))</f>
        <v/>
      </c>
      <c r="M21" s="82" t="s">
        <v>15</v>
      </c>
      <c r="N21" s="12"/>
      <c r="O21" s="6"/>
      <c r="P21" s="6"/>
    </row>
    <row r="22" spans="2:16" ht="26.25" thickBot="1" x14ac:dyDescent="0.25">
      <c r="B22" s="86" t="s">
        <v>132</v>
      </c>
      <c r="C22" s="87"/>
      <c r="D22" s="88"/>
      <c r="E22" s="88"/>
      <c r="F22" s="88" t="s">
        <v>69</v>
      </c>
      <c r="G22" s="88" t="s">
        <v>66</v>
      </c>
      <c r="H22" s="89" t="s">
        <v>70</v>
      </c>
      <c r="I22" s="111" t="str">
        <f>IF(G6="","",PRODUCT(G6,200))</f>
        <v/>
      </c>
      <c r="J22" s="90" t="s">
        <v>32</v>
      </c>
      <c r="K22" s="91" t="s">
        <v>71</v>
      </c>
      <c r="L22" s="111" t="str">
        <f>IF(G6="","",PRODUCT(G6,2.5))</f>
        <v/>
      </c>
      <c r="M22" s="92" t="s">
        <v>15</v>
      </c>
      <c r="N22" s="12"/>
      <c r="O22" s="6"/>
      <c r="P22" s="6"/>
    </row>
    <row r="23" spans="2:16" ht="13.5" thickTop="1" x14ac:dyDescent="0.2">
      <c r="B23" s="6"/>
      <c r="C23" s="6"/>
      <c r="D23" s="6"/>
      <c r="E23" s="6"/>
      <c r="F23" s="6"/>
      <c r="H23" s="6"/>
      <c r="I23" s="6"/>
      <c r="J23" s="6"/>
      <c r="K23" s="6"/>
      <c r="L23" s="6"/>
      <c r="M23" s="6"/>
      <c r="N23" s="6"/>
      <c r="O23" s="6"/>
      <c r="P23" s="6"/>
    </row>
    <row r="24" spans="2:16" x14ac:dyDescent="0.2">
      <c r="B24" s="20" t="s">
        <v>111</v>
      </c>
      <c r="C24" s="19"/>
      <c r="D24" s="6"/>
      <c r="E24" s="6"/>
      <c r="F24" s="3"/>
      <c r="G24" s="21" t="s">
        <v>112</v>
      </c>
      <c r="H24" s="19"/>
      <c r="I24" s="19"/>
      <c r="J24" s="19"/>
      <c r="K24" s="22" t="s">
        <v>113</v>
      </c>
      <c r="L24" s="23">
        <f ca="1">TODAY()</f>
        <v>42206</v>
      </c>
      <c r="M24" s="19"/>
      <c r="N24" s="6"/>
      <c r="O24" s="6"/>
      <c r="P24" s="6"/>
    </row>
    <row r="25" spans="2:16" x14ac:dyDescent="0.2">
      <c r="B25" s="6"/>
      <c r="C25" s="6"/>
      <c r="D25" s="6"/>
      <c r="E25" s="6"/>
      <c r="F25" s="6"/>
      <c r="G25" s="16" t="s">
        <v>72</v>
      </c>
      <c r="H25" s="6"/>
      <c r="I25" s="6"/>
      <c r="J25" s="6"/>
      <c r="K25" s="6"/>
      <c r="L25" s="6"/>
      <c r="M25" s="6"/>
      <c r="N25" s="6"/>
      <c r="O25" s="6"/>
      <c r="P25" s="6"/>
    </row>
    <row r="26" spans="2:16" x14ac:dyDescent="0.2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2:16" x14ac:dyDescent="0.2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2:16" x14ac:dyDescent="0.2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</sheetData>
  <sheetProtection password="E01B" sheet="1" objects="1" scenarios="1" selectLockedCells="1"/>
  <mergeCells count="3">
    <mergeCell ref="I8:J8"/>
    <mergeCell ref="L8:M8"/>
    <mergeCell ref="H14:M14"/>
  </mergeCells>
  <phoneticPr fontId="3" type="noConversion"/>
  <pageMargins left="0.39000000000000007" right="0.39000000000000007" top="0.17000000000000004" bottom="0.39000000000000007" header="0.5" footer="0.30000000000000004"/>
  <pageSetup paperSize="9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showGridLines="0" tabSelected="1" workbookViewId="0">
      <selection activeCell="J16" sqref="J16"/>
    </sheetView>
  </sheetViews>
  <sheetFormatPr defaultColWidth="11" defaultRowHeight="15.75" x14ac:dyDescent="0.25"/>
  <cols>
    <col min="1" max="1" width="13" customWidth="1"/>
    <col min="2" max="2" width="2.5" customWidth="1"/>
    <col min="3" max="3" width="12.625" customWidth="1"/>
    <col min="4" max="4" width="1.125" customWidth="1"/>
    <col min="5" max="5" width="19" customWidth="1"/>
    <col min="6" max="6" width="1" customWidth="1"/>
    <col min="7" max="7" width="6" customWidth="1"/>
    <col min="8" max="8" width="12.125" customWidth="1"/>
    <col min="9" max="9" width="11.375" customWidth="1"/>
    <col min="10" max="10" width="18" customWidth="1"/>
    <col min="11" max="11" width="26" customWidth="1"/>
  </cols>
  <sheetData>
    <row r="1" spans="1:12" s="25" customFormat="1" ht="15" x14ac:dyDescent="0.2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2" s="25" customFormat="1" ht="15" x14ac:dyDescent="0.2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2" s="25" customFormat="1" ht="15" x14ac:dyDescent="0.2">
      <c r="A3" s="24"/>
      <c r="B3" s="24"/>
      <c r="C3" s="24"/>
      <c r="D3" s="24"/>
      <c r="E3" s="26" t="s">
        <v>109</v>
      </c>
      <c r="F3" s="26"/>
      <c r="G3" s="66"/>
      <c r="H3" s="27"/>
      <c r="I3" s="27"/>
      <c r="J3" s="24"/>
      <c r="K3" s="24"/>
    </row>
    <row r="4" spans="1:12" s="25" customFormat="1" ht="11.1" customHeight="1" thickBo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2" s="25" customFormat="1" ht="16.5" thickTop="1" thickBot="1" x14ac:dyDescent="0.25">
      <c r="A5" s="24"/>
      <c r="B5" s="24"/>
      <c r="C5" s="24"/>
      <c r="D5" s="24"/>
      <c r="E5" s="106" t="s">
        <v>110</v>
      </c>
      <c r="F5" s="28"/>
      <c r="G5" s="63"/>
      <c r="H5" s="24"/>
      <c r="I5" s="24"/>
      <c r="J5" s="24"/>
      <c r="K5" s="24"/>
    </row>
    <row r="6" spans="1:12" s="25" customFormat="1" ht="16.5" thickTop="1" thickBot="1" x14ac:dyDescent="0.25">
      <c r="A6" s="24"/>
      <c r="B6" s="24"/>
      <c r="C6" s="24"/>
      <c r="D6" s="24"/>
      <c r="E6" s="106" t="s">
        <v>117</v>
      </c>
      <c r="F6" s="107"/>
      <c r="G6" s="64"/>
      <c r="H6" s="24" t="s">
        <v>114</v>
      </c>
      <c r="I6" s="56">
        <f>ROUND((PRODUCT(G5,G6)/24),1)</f>
        <v>0</v>
      </c>
      <c r="J6" s="24" t="s">
        <v>116</v>
      </c>
      <c r="K6" s="24"/>
    </row>
    <row r="7" spans="1:12" s="25" customFormat="1" ht="16.5" thickTop="1" thickBot="1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2" s="25" customFormat="1" ht="30" customHeight="1" thickTop="1" thickBot="1" x14ac:dyDescent="0.25">
      <c r="A8" s="101" t="s">
        <v>4</v>
      </c>
      <c r="B8" s="102"/>
      <c r="C8" s="103" t="s">
        <v>5</v>
      </c>
      <c r="D8" s="104"/>
      <c r="E8" s="103" t="s">
        <v>6</v>
      </c>
      <c r="F8" s="104"/>
      <c r="G8" s="101" t="s">
        <v>75</v>
      </c>
      <c r="H8" s="104"/>
      <c r="I8" s="105"/>
      <c r="J8" s="102" t="s">
        <v>76</v>
      </c>
      <c r="K8" s="105" t="s">
        <v>73</v>
      </c>
    </row>
    <row r="9" spans="1:12" s="25" customFormat="1" ht="26.25" thickTop="1" x14ac:dyDescent="0.2">
      <c r="A9" s="93" t="s">
        <v>35</v>
      </c>
      <c r="B9" s="30"/>
      <c r="C9" s="29" t="s">
        <v>74</v>
      </c>
      <c r="D9" s="31"/>
      <c r="E9" s="29" t="s">
        <v>99</v>
      </c>
      <c r="F9" s="31"/>
      <c r="G9" s="116" t="str">
        <f>IF(G5="","",PRODUCT(G5,0.3))</f>
        <v/>
      </c>
      <c r="H9" s="31" t="s">
        <v>79</v>
      </c>
      <c r="I9" s="32"/>
      <c r="J9" s="30" t="s">
        <v>77</v>
      </c>
      <c r="K9" s="32" t="s">
        <v>78</v>
      </c>
    </row>
    <row r="10" spans="1:12" s="25" customFormat="1" ht="51" x14ac:dyDescent="0.2">
      <c r="A10" s="94" t="s">
        <v>80</v>
      </c>
      <c r="B10" s="34"/>
      <c r="C10" s="33" t="s">
        <v>81</v>
      </c>
      <c r="D10" s="35"/>
      <c r="E10" s="33" t="s">
        <v>115</v>
      </c>
      <c r="F10" s="35"/>
      <c r="G10" s="117" t="str">
        <f>IF(G5="","",167/G5)</f>
        <v/>
      </c>
      <c r="H10" s="36" t="s">
        <v>82</v>
      </c>
      <c r="I10" s="37"/>
      <c r="J10" s="34" t="s">
        <v>84</v>
      </c>
      <c r="K10" s="37" t="s">
        <v>83</v>
      </c>
    </row>
    <row r="11" spans="1:12" s="25" customFormat="1" ht="25.5" x14ac:dyDescent="0.2">
      <c r="A11" s="93" t="s">
        <v>85</v>
      </c>
      <c r="B11" s="30"/>
      <c r="C11" s="29" t="s">
        <v>89</v>
      </c>
      <c r="D11" s="31"/>
      <c r="E11" s="29" t="s">
        <v>100</v>
      </c>
      <c r="F11" s="31"/>
      <c r="G11" s="116" t="str">
        <f>IF(G5="","",PRODUCT(G5,30))</f>
        <v/>
      </c>
      <c r="H11" s="31" t="s">
        <v>79</v>
      </c>
      <c r="I11" s="32"/>
      <c r="J11" s="30" t="s">
        <v>90</v>
      </c>
      <c r="K11" s="32" t="s">
        <v>91</v>
      </c>
      <c r="L11" s="38"/>
    </row>
    <row r="12" spans="1:12" s="25" customFormat="1" ht="25.5" x14ac:dyDescent="0.2">
      <c r="A12" s="94" t="s">
        <v>86</v>
      </c>
      <c r="B12" s="34"/>
      <c r="C12" s="33" t="s">
        <v>92</v>
      </c>
      <c r="D12" s="35"/>
      <c r="E12" s="33" t="s">
        <v>101</v>
      </c>
      <c r="F12" s="35"/>
      <c r="G12" s="117" t="str">
        <f>IF(G5="","",PRODUCT(G5,30))</f>
        <v/>
      </c>
      <c r="H12" s="35" t="s">
        <v>79</v>
      </c>
      <c r="I12" s="37"/>
      <c r="J12" s="34" t="s">
        <v>90</v>
      </c>
      <c r="K12" s="37" t="s">
        <v>93</v>
      </c>
    </row>
    <row r="13" spans="1:12" s="25" customFormat="1" ht="25.5" x14ac:dyDescent="0.2">
      <c r="A13" s="93" t="s">
        <v>44</v>
      </c>
      <c r="B13" s="30"/>
      <c r="C13" s="29" t="s">
        <v>45</v>
      </c>
      <c r="D13" s="31"/>
      <c r="E13" s="29" t="s">
        <v>102</v>
      </c>
      <c r="F13" s="31"/>
      <c r="G13" s="116" t="str">
        <f>IF(G5="","",PRODUCT(G5,3))</f>
        <v/>
      </c>
      <c r="H13" s="31" t="s">
        <v>79</v>
      </c>
      <c r="I13" s="32"/>
      <c r="J13" s="30" t="s">
        <v>94</v>
      </c>
      <c r="K13" s="32" t="s">
        <v>95</v>
      </c>
    </row>
    <row r="14" spans="1:12" s="25" customFormat="1" ht="15" x14ac:dyDescent="0.2">
      <c r="A14" s="95" t="s">
        <v>96</v>
      </c>
      <c r="B14" s="40"/>
      <c r="C14" s="39" t="s">
        <v>97</v>
      </c>
      <c r="D14" s="41"/>
      <c r="E14" s="39" t="s">
        <v>128</v>
      </c>
      <c r="F14" s="41"/>
      <c r="G14" s="118" t="str">
        <f>IF(G5="","",PRODUCT(G5,1.5))</f>
        <v/>
      </c>
      <c r="H14" s="41" t="s">
        <v>79</v>
      </c>
      <c r="I14" s="42"/>
      <c r="J14" s="40" t="s">
        <v>98</v>
      </c>
      <c r="K14" s="96" t="s">
        <v>126</v>
      </c>
    </row>
    <row r="15" spans="1:12" s="25" customFormat="1" ht="25.5" x14ac:dyDescent="0.2">
      <c r="A15" s="97"/>
      <c r="B15" s="43"/>
      <c r="C15" s="44"/>
      <c r="D15" s="45"/>
      <c r="E15" s="62" t="s">
        <v>129</v>
      </c>
      <c r="F15" s="45"/>
      <c r="G15" s="119"/>
      <c r="H15" s="45"/>
      <c r="I15" s="46"/>
      <c r="J15" s="43"/>
      <c r="K15" s="46" t="s">
        <v>127</v>
      </c>
    </row>
    <row r="16" spans="1:12" s="25" customFormat="1" ht="27.95" customHeight="1" x14ac:dyDescent="0.2">
      <c r="A16" s="93" t="s">
        <v>87</v>
      </c>
      <c r="B16" s="30"/>
      <c r="C16" s="29" t="s">
        <v>130</v>
      </c>
      <c r="D16" s="31"/>
      <c r="E16" s="29" t="s">
        <v>103</v>
      </c>
      <c r="F16" s="31"/>
      <c r="G16" s="116" t="str">
        <f>IF(G5="","",PRODUCT(G5,0.5))</f>
        <v/>
      </c>
      <c r="H16" s="31" t="s">
        <v>79</v>
      </c>
      <c r="I16" s="32"/>
      <c r="J16" s="30" t="s">
        <v>137</v>
      </c>
      <c r="K16" s="32" t="s">
        <v>104</v>
      </c>
    </row>
    <row r="17" spans="1:11" s="24" customFormat="1" ht="26.25" thickBot="1" x14ac:dyDescent="0.25">
      <c r="A17" s="98" t="s">
        <v>88</v>
      </c>
      <c r="B17" s="99"/>
      <c r="C17" s="100" t="s">
        <v>105</v>
      </c>
      <c r="D17" s="47"/>
      <c r="E17" s="100" t="s">
        <v>106</v>
      </c>
      <c r="F17" s="47"/>
      <c r="G17" s="120" t="str">
        <f>IF(G5="","",PRODUCT(G5,300))</f>
        <v/>
      </c>
      <c r="H17" s="47" t="s">
        <v>107</v>
      </c>
      <c r="I17" s="48"/>
      <c r="J17" s="99" t="s">
        <v>77</v>
      </c>
      <c r="K17" s="48" t="s">
        <v>108</v>
      </c>
    </row>
    <row r="18" spans="1:11" s="25" customFormat="1" ht="16.5" thickTop="1" thickBot="1" x14ac:dyDescent="0.25">
      <c r="B18" s="38"/>
      <c r="C18" s="38"/>
      <c r="D18" s="38"/>
      <c r="F18" s="38"/>
      <c r="G18" s="38"/>
      <c r="H18" s="38"/>
      <c r="I18" s="38"/>
      <c r="J18" s="38"/>
      <c r="K18" s="38"/>
    </row>
    <row r="19" spans="1:11" ht="16.5" thickTop="1" x14ac:dyDescent="0.25">
      <c r="A19" s="52"/>
      <c r="B19" s="53"/>
      <c r="C19" s="53"/>
      <c r="D19" s="53"/>
      <c r="E19" s="53"/>
      <c r="F19" s="53"/>
      <c r="G19" s="57"/>
      <c r="H19" s="59" t="s">
        <v>124</v>
      </c>
      <c r="I19" s="60">
        <f>G20</f>
        <v>0</v>
      </c>
      <c r="J19" s="61" t="s">
        <v>125</v>
      </c>
      <c r="K19" s="17"/>
    </row>
    <row r="20" spans="1:11" ht="26.25" x14ac:dyDescent="0.25">
      <c r="A20" s="54" t="s">
        <v>118</v>
      </c>
      <c r="B20" s="55"/>
      <c r="C20" s="55"/>
      <c r="D20" s="31"/>
      <c r="E20" s="108" t="s">
        <v>122</v>
      </c>
      <c r="F20" s="31"/>
      <c r="G20" s="65"/>
      <c r="H20" s="58" t="s">
        <v>119</v>
      </c>
      <c r="I20" s="121" t="str">
        <f>IF(G20="","",PRODUCT(50,(G20-10))/40)</f>
        <v/>
      </c>
      <c r="J20" s="32" t="s">
        <v>120</v>
      </c>
      <c r="K20" s="17"/>
    </row>
    <row r="21" spans="1:11" ht="16.5" thickBot="1" x14ac:dyDescent="0.3">
      <c r="A21" s="44"/>
      <c r="B21" s="45"/>
      <c r="C21" s="45"/>
      <c r="D21" s="45"/>
      <c r="E21" s="18"/>
      <c r="F21" s="45"/>
      <c r="G21" s="46"/>
      <c r="H21" s="50" t="s">
        <v>121</v>
      </c>
      <c r="I21" s="122" t="str">
        <f>IF(G20="","",50-I20)</f>
        <v/>
      </c>
      <c r="J21" s="51" t="s">
        <v>123</v>
      </c>
      <c r="K21" s="17"/>
    </row>
    <row r="22" spans="1:11" ht="16.5" thickTop="1" x14ac:dyDescent="0.25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17"/>
    </row>
    <row r="23" spans="1:11" x14ac:dyDescent="0.2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17"/>
    </row>
    <row r="24" spans="1:11" x14ac:dyDescent="0.25">
      <c r="A24" s="49"/>
      <c r="B24" s="49"/>
      <c r="C24" s="49"/>
      <c r="D24" s="49"/>
      <c r="E24" s="16" t="s">
        <v>72</v>
      </c>
      <c r="F24" s="49"/>
      <c r="G24" s="49"/>
      <c r="H24" s="49"/>
      <c r="I24" s="49"/>
      <c r="J24" s="49"/>
      <c r="K24" s="17"/>
    </row>
    <row r="25" spans="1:1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</row>
    <row r="26" spans="1:11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</row>
    <row r="27" spans="1:1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</row>
    <row r="28" spans="1:11" x14ac:dyDescent="0.25">
      <c r="A28" s="17"/>
      <c r="B28" s="17"/>
      <c r="C28" s="17"/>
      <c r="D28" s="17"/>
      <c r="F28" s="17"/>
      <c r="G28" s="17"/>
      <c r="H28" s="17"/>
      <c r="I28" s="17"/>
      <c r="J28" s="17"/>
      <c r="K28" s="17"/>
    </row>
    <row r="29" spans="1:11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</row>
    <row r="30" spans="1:11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1" spans="1:1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</row>
    <row r="32" spans="1:1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</row>
    <row r="33" spans="1:1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</row>
    <row r="34" spans="1:1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</row>
    <row r="35" spans="1:1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</row>
    <row r="36" spans="1:1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</row>
    <row r="37" spans="1:1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</row>
    <row r="38" spans="1:1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</row>
    <row r="39" spans="1:1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</row>
    <row r="40" spans="1:1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</row>
  </sheetData>
  <sheetProtection selectLockedCells="1"/>
  <phoneticPr fontId="3" type="noConversion"/>
  <pageMargins left="0.39370078740157483" right="0.39370078740157483" top="0.39000000000000007" bottom="0.39370078740157483" header="0.5" footer="0.5"/>
  <pageSetup paperSize="9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Resus drugs</vt:lpstr>
      <vt:lpstr>Infusions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Kirsten Thompson</dc:creator>
  <cp:lastModifiedBy>Resnick, Steven</cp:lastModifiedBy>
  <cp:lastPrinted>2014-07-05T09:42:40Z</cp:lastPrinted>
  <dcterms:created xsi:type="dcterms:W3CDTF">2014-07-02T08:32:32Z</dcterms:created>
  <dcterms:modified xsi:type="dcterms:W3CDTF">2015-07-21T06:52:12Z</dcterms:modified>
</cp:coreProperties>
</file>